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guilar\Documents\Cambios Web\Excel web\"/>
    </mc:Choice>
  </mc:AlternateContent>
  <xr:revisionPtr revIDLastSave="0" documentId="8_{E830CD29-8F97-4933-81FA-BEEB69B81E7B}" xr6:coauthVersionLast="36" xr6:coauthVersionMax="36" xr10:uidLastSave="{00000000-0000-0000-0000-000000000000}"/>
  <bookViews>
    <workbookView xWindow="7935" yWindow="705" windowWidth="9795" windowHeight="8580" firstSheet="5" activeTab="5" xr2:uid="{00000000-000D-0000-FFFF-FFFF00000000}"/>
  </bookViews>
  <sheets>
    <sheet name="CONCENTRADO CEDULAS 2018" sheetId="1" state="hidden" r:id="rId1"/>
    <sheet name="base datos" sheetId="2" state="hidden" r:id="rId2"/>
    <sheet name="Concentrado" sheetId="3" state="hidden" r:id="rId3"/>
    <sheet name="BASE OPDS" sheetId="7" state="hidden" r:id="rId4"/>
    <sheet name="análisis" sheetId="5" state="hidden" r:id="rId5"/>
    <sheet name="FICHAS" sheetId="6" r:id="rId6"/>
  </sheets>
  <definedNames>
    <definedName name="_xlnm.Print_Area" localSheetId="5">FICHAS!$B$2:$X$35</definedName>
  </definedNames>
  <calcPr calcId="191029"/>
</workbook>
</file>

<file path=xl/calcChain.xml><?xml version="1.0" encoding="utf-8"?>
<calcChain xmlns="http://schemas.openxmlformats.org/spreadsheetml/2006/main">
  <c r="B5" i="5" l="1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B6" i="6"/>
  <c r="E5" i="5"/>
  <c r="K44" i="6"/>
  <c r="K45" i="6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AC5" i="7"/>
  <c r="AC4" i="7"/>
  <c r="AC3" i="7"/>
  <c r="AC2" i="7"/>
  <c r="Y45" i="6" l="1"/>
  <c r="N50" i="6"/>
  <c r="K49" i="6"/>
  <c r="K59" i="6"/>
  <c r="N49" i="6"/>
  <c r="K48" i="6"/>
  <c r="K58" i="6"/>
  <c r="K63" i="6"/>
  <c r="K50" i="6"/>
  <c r="L50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4" i="6"/>
  <c r="Y43" i="6"/>
  <c r="Y42" i="6"/>
  <c r="Q41" i="6"/>
  <c r="N54" i="6"/>
  <c r="K53" i="6"/>
  <c r="L53" i="6"/>
  <c r="N53" i="6"/>
  <c r="K52" i="6"/>
  <c r="L52" i="6"/>
  <c r="N52" i="6"/>
  <c r="K51" i="6"/>
  <c r="L51" i="6"/>
  <c r="N51" i="6"/>
  <c r="N55" i="6"/>
  <c r="N48" i="6"/>
  <c r="N47" i="6"/>
  <c r="N46" i="6"/>
  <c r="N45" i="6"/>
  <c r="N44" i="6"/>
  <c r="N43" i="6"/>
  <c r="N56" i="6"/>
  <c r="N57" i="6"/>
  <c r="N42" i="6"/>
  <c r="K66" i="6"/>
  <c r="K65" i="6"/>
  <c r="K64" i="6"/>
  <c r="K62" i="6"/>
  <c r="K61" i="6"/>
  <c r="K60" i="6"/>
  <c r="K57" i="6"/>
  <c r="K56" i="6"/>
  <c r="K55" i="6"/>
  <c r="K54" i="6"/>
  <c r="K46" i="6"/>
  <c r="K47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3" i="5"/>
  <c r="I12" i="5"/>
  <c r="I11" i="5"/>
  <c r="I14" i="5"/>
  <c r="I10" i="5"/>
  <c r="I9" i="5"/>
  <c r="I8" i="5"/>
  <c r="I7" i="5"/>
  <c r="I6" i="5"/>
  <c r="I5" i="5"/>
  <c r="B20" i="5"/>
  <c r="B19" i="5"/>
  <c r="B18" i="5"/>
  <c r="B17" i="5"/>
  <c r="B16" i="5"/>
  <c r="B7" i="5"/>
  <c r="B15" i="5"/>
  <c r="B14" i="5"/>
  <c r="B13" i="5"/>
  <c r="B12" i="5"/>
  <c r="B11" i="5"/>
  <c r="B10" i="5"/>
  <c r="B9" i="5"/>
  <c r="B8" i="5"/>
  <c r="B6" i="5"/>
  <c r="DP168" i="2"/>
  <c r="DP167" i="2"/>
  <c r="DP166" i="2"/>
  <c r="DP165" i="2"/>
  <c r="DP164" i="2"/>
  <c r="DP163" i="2"/>
  <c r="DP162" i="2"/>
  <c r="DP161" i="2"/>
  <c r="DP160" i="2"/>
  <c r="DP159" i="2"/>
  <c r="DP158" i="2"/>
  <c r="DP157" i="2"/>
  <c r="DP156" i="2"/>
  <c r="DP155" i="2"/>
  <c r="DP154" i="2"/>
  <c r="DP153" i="2"/>
  <c r="DP152" i="2"/>
  <c r="DP149" i="2"/>
  <c r="DP148" i="2"/>
  <c r="DP147" i="2"/>
  <c r="DP146" i="2"/>
  <c r="DP145" i="2"/>
  <c r="DP144" i="2"/>
  <c r="DP134" i="2"/>
  <c r="DP133" i="2"/>
  <c r="DP132" i="2"/>
  <c r="DP131" i="2"/>
  <c r="DP130" i="2"/>
  <c r="DP129" i="2"/>
  <c r="DP128" i="2"/>
  <c r="DP127" i="2"/>
  <c r="DP126" i="2"/>
  <c r="DP125" i="2"/>
  <c r="DP124" i="2"/>
  <c r="DP123" i="2"/>
  <c r="DP122" i="2"/>
  <c r="DP120" i="2"/>
  <c r="DP119" i="2"/>
  <c r="DP118" i="2"/>
  <c r="DP117" i="2"/>
  <c r="DP113" i="2"/>
  <c r="DP112" i="2"/>
  <c r="DP111" i="2"/>
  <c r="DP110" i="2"/>
  <c r="DP107" i="2"/>
  <c r="DP106" i="2"/>
  <c r="DP105" i="2"/>
  <c r="DP104" i="2"/>
  <c r="DP103" i="2"/>
  <c r="DP102" i="2"/>
  <c r="DP101" i="2"/>
  <c r="DP100" i="2"/>
  <c r="DP98" i="2"/>
  <c r="DP96" i="2"/>
  <c r="DP94" i="2"/>
  <c r="DP92" i="2"/>
  <c r="DP91" i="2"/>
  <c r="DP90" i="2"/>
  <c r="DP89" i="2"/>
  <c r="DP88" i="2"/>
  <c r="DP87" i="2"/>
  <c r="DP86" i="2"/>
  <c r="DP85" i="2"/>
  <c r="DP84" i="2"/>
  <c r="DP83" i="2"/>
  <c r="DP82" i="2"/>
  <c r="DP81" i="2"/>
  <c r="DP80" i="2"/>
  <c r="DP79" i="2"/>
  <c r="DP78" i="2"/>
  <c r="DP77" i="2"/>
  <c r="DP76" i="2"/>
  <c r="DP75" i="2"/>
  <c r="DP74" i="2"/>
  <c r="DP73" i="2"/>
  <c r="DP72" i="2"/>
  <c r="DP71" i="2"/>
  <c r="DP70" i="2"/>
  <c r="DP69" i="2"/>
  <c r="DP68" i="2"/>
  <c r="DP67" i="2"/>
  <c r="DP66" i="2"/>
  <c r="DP65" i="2"/>
  <c r="DP62" i="2"/>
  <c r="DP61" i="2"/>
  <c r="DP60" i="2"/>
  <c r="DP59" i="2"/>
  <c r="DP58" i="2"/>
  <c r="DP57" i="2"/>
  <c r="DP56" i="2"/>
  <c r="DP55" i="2"/>
  <c r="DP54" i="2"/>
  <c r="DP53" i="2"/>
  <c r="DP52" i="2"/>
  <c r="DP50" i="2"/>
  <c r="DP49" i="2"/>
  <c r="DP48" i="2"/>
  <c r="DP46" i="2"/>
  <c r="DP45" i="2"/>
  <c r="DP44" i="2"/>
  <c r="DP43" i="2"/>
  <c r="DP42" i="2"/>
  <c r="DP40" i="2"/>
  <c r="DP39" i="2"/>
  <c r="DP38" i="2"/>
  <c r="DP37" i="2"/>
  <c r="DP36" i="2"/>
  <c r="DP35" i="2"/>
  <c r="DP34" i="2"/>
  <c r="DP33" i="2"/>
  <c r="DP32" i="2"/>
  <c r="DP31" i="2"/>
  <c r="DP30" i="2"/>
  <c r="DP29" i="2"/>
  <c r="DP28" i="2"/>
  <c r="DP26" i="2"/>
  <c r="DP25" i="2"/>
  <c r="DP24" i="2"/>
  <c r="DP23" i="2"/>
  <c r="DP22" i="2"/>
  <c r="DP21" i="2"/>
  <c r="DP20" i="2"/>
  <c r="DP19" i="2"/>
  <c r="DP18" i="2"/>
  <c r="DP17" i="2"/>
  <c r="DP16" i="2"/>
  <c r="DP15" i="2"/>
  <c r="DP14" i="2"/>
  <c r="DP13" i="2"/>
  <c r="DP12" i="2"/>
  <c r="DP11" i="2"/>
  <c r="DP10" i="2"/>
  <c r="DP9" i="2"/>
  <c r="DP8" i="2"/>
  <c r="DP7" i="2"/>
  <c r="DP6" i="2"/>
  <c r="DP5" i="2"/>
  <c r="DP4" i="2"/>
  <c r="DP3" i="2"/>
  <c r="DQ34" i="1"/>
  <c r="DQ3" i="1"/>
  <c r="DQ168" i="1"/>
  <c r="DQ165" i="1"/>
  <c r="DQ153" i="1"/>
  <c r="DQ154" i="1"/>
  <c r="DQ155" i="1"/>
  <c r="DQ156" i="1"/>
  <c r="DQ157" i="1"/>
  <c r="DQ158" i="1"/>
  <c r="DQ159" i="1"/>
  <c r="DQ160" i="1"/>
  <c r="DQ161" i="1"/>
  <c r="DQ162" i="1"/>
  <c r="DQ152" i="1"/>
  <c r="DQ145" i="1"/>
  <c r="DQ146" i="1"/>
  <c r="DQ147" i="1"/>
  <c r="DQ148" i="1"/>
  <c r="DQ149" i="1"/>
  <c r="DQ144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22" i="1"/>
  <c r="DQ96" i="1"/>
  <c r="DQ98" i="1"/>
  <c r="DQ100" i="1"/>
  <c r="DQ101" i="1"/>
  <c r="DQ102" i="1"/>
  <c r="DQ103" i="1"/>
  <c r="DQ104" i="1"/>
  <c r="DQ105" i="1"/>
  <c r="DQ106" i="1"/>
  <c r="DQ107" i="1"/>
  <c r="DQ110" i="1"/>
  <c r="DQ111" i="1"/>
  <c r="DQ112" i="1"/>
  <c r="DQ113" i="1"/>
  <c r="DQ117" i="1"/>
  <c r="DQ118" i="1"/>
  <c r="DQ119" i="1"/>
  <c r="DQ120" i="1"/>
  <c r="DQ94" i="1"/>
  <c r="DQ88" i="1"/>
  <c r="DQ89" i="1"/>
  <c r="DQ90" i="1"/>
  <c r="DQ91" i="1"/>
  <c r="DQ92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66" i="1"/>
  <c r="DQ67" i="1"/>
  <c r="DQ68" i="1"/>
  <c r="DQ65" i="1"/>
  <c r="DQ53" i="1"/>
  <c r="DQ54" i="1"/>
  <c r="DQ55" i="1"/>
  <c r="DQ56" i="1"/>
  <c r="DQ57" i="1"/>
  <c r="DQ58" i="1"/>
  <c r="DQ59" i="1"/>
  <c r="DQ60" i="1"/>
  <c r="DQ61" i="1"/>
  <c r="DQ62" i="1"/>
  <c r="DQ52" i="1"/>
  <c r="DQ36" i="1"/>
  <c r="DQ37" i="1"/>
  <c r="DQ38" i="1"/>
  <c r="DQ39" i="1"/>
  <c r="DQ40" i="1"/>
  <c r="DQ29" i="1"/>
  <c r="DQ30" i="1"/>
  <c r="DQ31" i="1"/>
  <c r="DQ32" i="1"/>
  <c r="DQ33" i="1"/>
  <c r="DQ35" i="1"/>
  <c r="DQ28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42" i="1"/>
  <c r="DQ43" i="1"/>
  <c r="DQ44" i="1"/>
  <c r="DQ45" i="1"/>
  <c r="DQ46" i="1"/>
  <c r="DQ48" i="1"/>
  <c r="DQ49" i="1"/>
  <c r="DQ50" i="1"/>
  <c r="DQ163" i="1"/>
  <c r="DQ164" i="1"/>
  <c r="DQ166" i="1"/>
  <c r="DQ167" i="1"/>
  <c r="L58" i="6" l="1"/>
  <c r="L59" i="6"/>
  <c r="O50" i="6" s="1"/>
  <c r="O49" i="6"/>
  <c r="M51" i="6"/>
  <c r="O52" i="6" s="1"/>
  <c r="M50" i="6"/>
  <c r="O51" i="6" s="1"/>
  <c r="M53" i="6"/>
  <c r="O54" i="6" s="1"/>
  <c r="M52" i="6"/>
  <c r="O53" i="6" s="1"/>
</calcChain>
</file>

<file path=xl/sharedStrings.xml><?xml version="1.0" encoding="utf-8"?>
<sst xmlns="http://schemas.openxmlformats.org/spreadsheetml/2006/main" count="10854" uniqueCount="1937">
  <si>
    <t>ACATIC</t>
  </si>
  <si>
    <t>ACATLAN DE JUAREZ</t>
  </si>
  <si>
    <t>ANUALULCO DEL MERCADO</t>
  </si>
  <si>
    <t>AMACUECA</t>
  </si>
  <si>
    <t>AMATITAN</t>
  </si>
  <si>
    <t>AMECA</t>
  </si>
  <si>
    <t>ARANDAS</t>
  </si>
  <si>
    <t>EL ARENAL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</si>
  <si>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</si>
  <si>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</si>
  <si>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</si>
  <si>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</si>
  <si>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</si>
  <si>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</si>
  <si>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</si>
  <si>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</si>
  <si>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LA BARCA</t>
  </si>
  <si>
    <t>BOLAÑOS</t>
  </si>
  <si>
    <t>CABO CORRIENTES</t>
  </si>
  <si>
    <t>CASIMIRO CASTILLO</t>
  </si>
  <si>
    <t>CIHUATLAN</t>
  </si>
  <si>
    <t>ZAPOTLAN EL GRANDE</t>
  </si>
  <si>
    <t>COCULA</t>
  </si>
  <si>
    <t>COLOTLAN</t>
  </si>
  <si>
    <t>CONCEPCION DE BUENOS AIRES</t>
  </si>
  <si>
    <t>CUAUTITLAN DE GARCIA BARRAGAN</t>
  </si>
  <si>
    <t>CUAUTLA</t>
  </si>
  <si>
    <t>CUQUIO</t>
  </si>
  <si>
    <t>CHAPALA</t>
  </si>
  <si>
    <t>CHIMALTITAN</t>
  </si>
  <si>
    <t>CHIQUILISTLAN</t>
  </si>
  <si>
    <t>DEGOLLADO</t>
  </si>
  <si>
    <t>EJUTLA</t>
  </si>
  <si>
    <t>ENCARNACION DE DIAZ</t>
  </si>
  <si>
    <t>ETZATLAN</t>
  </si>
  <si>
    <t>EL GRULLO</t>
  </si>
  <si>
    <t>GUACHINANGO</t>
  </si>
  <si>
    <t>HOSTOTIPAQUILLO</t>
  </si>
  <si>
    <t>HUEJUCAR</t>
  </si>
  <si>
    <t>HUEJUQUILLA EL ALTO</t>
  </si>
  <si>
    <t>LA HUERTA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</si>
  <si>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</si>
  <si>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</si>
  <si>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</si>
  <si>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</si>
  <si>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</si>
  <si>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</si>
  <si>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</si>
  <si>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</si>
  <si>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</si>
  <si>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</si>
  <si>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EL LIMON</t>
  </si>
  <si>
    <t>MAGDALENA</t>
  </si>
  <si>
    <t>SANTA MARIA DEL ORO</t>
  </si>
  <si>
    <t>LA MANZANILLA DE LA PAZ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</si>
  <si>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</si>
  <si>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</si>
  <si>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</si>
  <si>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</si>
  <si>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</si>
  <si>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</si>
  <si>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</si>
  <si>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</si>
  <si>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</si>
  <si>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VILLA PURIFICACION</t>
  </si>
  <si>
    <t>QUITUPAN</t>
  </si>
  <si>
    <t xml:space="preserve">SAN CRISTOBAL DE LA BARRANCA </t>
  </si>
  <si>
    <t>SAN DIEGO DE ALEJANDRIA</t>
  </si>
  <si>
    <t>SAN JUAN DE LOS LAGOS</t>
  </si>
  <si>
    <t>SAN JULIAN</t>
  </si>
  <si>
    <t>SAN MARCOS</t>
  </si>
  <si>
    <t>SAN MARTIN DE BOLAÑOS</t>
  </si>
  <si>
    <t>SAN MARTIN DE HIDALGO</t>
  </si>
  <si>
    <t>SAN MIGUEL EL ALTO</t>
  </si>
  <si>
    <t>SAN SEBASTIAN DEL SUR</t>
  </si>
  <si>
    <t>SAN SEBASTIAN DEL OESTE</t>
  </si>
  <si>
    <t>SANTA MARIA DE LOS ANGELES</t>
  </si>
  <si>
    <t>SAYULA</t>
  </si>
  <si>
    <t>TALA</t>
  </si>
  <si>
    <t>TALPA DE ALLENDE</t>
  </si>
  <si>
    <t>TAMAZULA DE GORDIANO</t>
  </si>
  <si>
    <t>TAPALPA</t>
  </si>
  <si>
    <t>TECALITLAN</t>
  </si>
  <si>
    <t>TECOLOTLAN</t>
  </si>
  <si>
    <t>TECHALUTA DE MONTENEGRO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</si>
  <si>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</si>
  <si>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</si>
  <si>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</si>
  <si>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</si>
  <si>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</si>
  <si>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</si>
  <si>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</si>
  <si>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TOLIMAN</t>
  </si>
  <si>
    <t>TOMATLAN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</si>
  <si>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</si>
  <si>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</si>
  <si>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</si>
  <si>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</si>
  <si>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</si>
  <si>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</si>
  <si>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</si>
  <si>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</si>
  <si>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</si>
  <si>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</si>
  <si>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</si>
  <si>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SAN GABRIEL</t>
  </si>
  <si>
    <t>VILLA CORONA</t>
  </si>
  <si>
    <t>VILLA GUERRERO</t>
  </si>
  <si>
    <t>VILLA HIDALGO</t>
  </si>
  <si>
    <t>CAÑADAS DE OBREGON</t>
  </si>
  <si>
    <t>YAHUALICA DE GONZALEZ GALLO</t>
  </si>
  <si>
    <t>ZACOALCO DE TORRES</t>
  </si>
  <si>
    <t>ZOPOTILTIC</t>
  </si>
  <si>
    <t>ZAPOTITLAN DE VADILLO</t>
  </si>
  <si>
    <t>ZAPOTLAN DEL REY</t>
  </si>
  <si>
    <t>ZAPOTLANEJO</t>
  </si>
  <si>
    <t>SAN IGNACIO DEL CERRO GORDO</t>
  </si>
  <si>
    <t xml:space="preserve">I. DATOS GENERALES: </t>
  </si>
  <si>
    <t>Identificador Municipio</t>
  </si>
  <si>
    <t>Nombre</t>
  </si>
  <si>
    <t>Cabecera Municipal</t>
  </si>
  <si>
    <t>Nombre del Organismo Operador</t>
  </si>
  <si>
    <t>Siglas</t>
  </si>
  <si>
    <t>Región Administrativa</t>
  </si>
  <si>
    <t>Región Hidrológica</t>
  </si>
  <si>
    <t>Cuenca</t>
  </si>
  <si>
    <t>Subcuenca</t>
  </si>
  <si>
    <t>RFC</t>
  </si>
  <si>
    <t>Datos de Ubicación</t>
  </si>
  <si>
    <t>Dirección</t>
  </si>
  <si>
    <t>Ciudad</t>
  </si>
  <si>
    <t>Código Postal</t>
  </si>
  <si>
    <t>Correo Electrónico</t>
  </si>
  <si>
    <t>Teléfono</t>
  </si>
  <si>
    <t>Fax</t>
  </si>
  <si>
    <t>Datos Legales</t>
  </si>
  <si>
    <t>Situación Jurídica del Sistema</t>
  </si>
  <si>
    <t>Presidente Municipal</t>
  </si>
  <si>
    <t>Presidente de Consejo</t>
  </si>
  <si>
    <t>Director</t>
  </si>
  <si>
    <t>Resp. de Información</t>
  </si>
  <si>
    <t>Cargo Resp. Información</t>
  </si>
  <si>
    <t>Población Total</t>
  </si>
  <si>
    <t>Población en Cabecera</t>
  </si>
  <si>
    <t>Población Rural</t>
  </si>
  <si>
    <t>Hacinamiento en Cabecera</t>
  </si>
  <si>
    <t>Hacinamiento en Municipio</t>
  </si>
  <si>
    <t>Marginalidad</t>
  </si>
  <si>
    <t>Tasa de Crecimiento</t>
  </si>
  <si>
    <t>Superficie de Cabecera</t>
  </si>
  <si>
    <t xml:space="preserve">Numero de Localidades </t>
  </si>
  <si>
    <t>Total de Viviendas</t>
  </si>
  <si>
    <t>Localidades Integradas al Sistema</t>
  </si>
  <si>
    <t>Viviendas en Cabecera</t>
  </si>
  <si>
    <t>No. De Organismos Auxiliares</t>
  </si>
  <si>
    <t>Cobertura de Agua</t>
  </si>
  <si>
    <t>Alcantarillado</t>
  </si>
  <si>
    <t>Cobertura de Saneamiento</t>
  </si>
  <si>
    <t>Letrinas</t>
  </si>
  <si>
    <t>Fosa Séptica</t>
  </si>
  <si>
    <t>Recaudación Servicio (20%)</t>
  </si>
  <si>
    <t xml:space="preserve">Recaud. de Infr. (3%) y Saneam. De Aguas (3%) </t>
  </si>
  <si>
    <t>Derechos de Conexión Agua</t>
  </si>
  <si>
    <t>Derechos de Conexión Drenaje</t>
  </si>
  <si>
    <t>Multas y Recargos</t>
  </si>
  <si>
    <t>Recaudación Otros</t>
  </si>
  <si>
    <t>Gastos de Cobranza</t>
  </si>
  <si>
    <t>Devolucion PRODDER (C.N.A.)</t>
  </si>
  <si>
    <t>Otros</t>
  </si>
  <si>
    <t>Energía Eléctrica Administración</t>
  </si>
  <si>
    <t>Energía Eléctrica Operación</t>
  </si>
  <si>
    <t>Energía Eléctrica Planta Potab.</t>
  </si>
  <si>
    <t>Energía Eléctrica Saneamiento</t>
  </si>
  <si>
    <t>Energía Eléctrica Sobrecargos</t>
  </si>
  <si>
    <t>Salarios Administración</t>
  </si>
  <si>
    <t>Salarios Operación</t>
  </si>
  <si>
    <t>Salarios Eventual/ Comercial</t>
  </si>
  <si>
    <t>Salarios Saneamiento</t>
  </si>
  <si>
    <t>Gastos Administración</t>
  </si>
  <si>
    <t>Gastos Operación</t>
  </si>
  <si>
    <t>Gastos Comercial</t>
  </si>
  <si>
    <t>Gastos Saneamiento</t>
  </si>
  <si>
    <t>Pagos PRODDER C.N.A.</t>
  </si>
  <si>
    <t>Rehabilitación en Agua Potable</t>
  </si>
  <si>
    <t>Ampliación en Agua Potable</t>
  </si>
  <si>
    <t>Rehabilitación en Alcantarillado</t>
  </si>
  <si>
    <t>Ampliación en Alcantarillado</t>
  </si>
  <si>
    <t>Infraestructura de Agua</t>
  </si>
  <si>
    <t>Pozos</t>
  </si>
  <si>
    <t>Alcantarillado y Saneamiento</t>
  </si>
  <si>
    <t>Total Egresos del Ciclo</t>
  </si>
  <si>
    <t>Cartera Vencida Total</t>
  </si>
  <si>
    <t>N° de Usuarios</t>
  </si>
  <si>
    <t>Cartera Vencida</t>
  </si>
  <si>
    <t>Tomas Domesticas</t>
  </si>
  <si>
    <t>Tomas No Domesticas</t>
  </si>
  <si>
    <t xml:space="preserve">Total Tomas </t>
  </si>
  <si>
    <t>Facturación Servicio</t>
  </si>
  <si>
    <t>Facturación Saneamiento</t>
  </si>
  <si>
    <t>Facturación Infraestructura</t>
  </si>
  <si>
    <t>Total Facturación</t>
  </si>
  <si>
    <t>Lotes</t>
  </si>
  <si>
    <t>Tomas Habitacional Minima</t>
  </si>
  <si>
    <t>Tomas Habitacional Generica</t>
  </si>
  <si>
    <t>Tomas Habitacional Alta</t>
  </si>
  <si>
    <t>Tomas No Habitacional Seco</t>
  </si>
  <si>
    <t>Tomas No Habitacional Alta</t>
  </si>
  <si>
    <t>Tomas No Habitacional Intensivo</t>
  </si>
  <si>
    <t>Tomas Habitacional</t>
  </si>
  <si>
    <t>Tomas Mixto Rural</t>
  </si>
  <si>
    <t>Tomas Mixto Comercial</t>
  </si>
  <si>
    <t>Tomas Comercial</t>
  </si>
  <si>
    <t>Tomas Instituciones Publicas</t>
  </si>
  <si>
    <t>Tomas Hoteleria</t>
  </si>
  <si>
    <t>Tomas Industrial</t>
  </si>
  <si>
    <r>
      <t>Total Consumo M</t>
    </r>
    <r>
      <rPr>
        <b/>
        <sz val="8"/>
        <color theme="1"/>
        <rFont val="Calibri"/>
        <family val="2"/>
      </rPr>
      <t>³</t>
    </r>
  </si>
  <si>
    <t>Sistema de Control de Fugas</t>
  </si>
  <si>
    <t>Sistema de Mantenimiento Preventivo</t>
  </si>
  <si>
    <t>Sistema de Catastro Técnico</t>
  </si>
  <si>
    <t>Sistema de Recuperación de Cartera</t>
  </si>
  <si>
    <t>Sistema de Atención al Público</t>
  </si>
  <si>
    <t>Sistema de Macro Medición</t>
  </si>
  <si>
    <t>Sistema de Facturación</t>
  </si>
  <si>
    <t>Sistemas de Padrón de usuarios</t>
  </si>
  <si>
    <t>Habitacional</t>
  </si>
  <si>
    <t>Mixto</t>
  </si>
  <si>
    <t>Comercial</t>
  </si>
  <si>
    <t>Hoteleria y similares</t>
  </si>
  <si>
    <t>Industrial</t>
  </si>
  <si>
    <t>Otros usos</t>
  </si>
  <si>
    <t>CEDULA DE INFORMACIÓN TECNICA</t>
  </si>
  <si>
    <t>NUMERO DE PLANTAS POTABILIZADORAS</t>
  </si>
  <si>
    <t>Capacitad Inst. L/S</t>
  </si>
  <si>
    <t>Horas de Operación Promedio</t>
  </si>
  <si>
    <t xml:space="preserve"> Numero de Tanques de Almacenamiento</t>
  </si>
  <si>
    <t>Numero de PTAR</t>
  </si>
  <si>
    <t>Gasto Tratado L/S</t>
  </si>
  <si>
    <t>Cuerpo Receptor</t>
  </si>
  <si>
    <t>Numero de  Fuentes</t>
  </si>
  <si>
    <t>Gasto L/S</t>
  </si>
  <si>
    <t>PORCENTAJE ESTIMADO DE PÉRDIDAS FÍSICAS:</t>
  </si>
  <si>
    <t xml:space="preserve">Numero de Empleados </t>
  </si>
  <si>
    <t>NÚMERO DE HORAS QUE SE PROPORCIONA EL SERVICIO:</t>
  </si>
  <si>
    <t>NÚMERO DE HORAS QUE SE PROPORCIONA EL SERVICIO EN ESTIAJE:</t>
  </si>
  <si>
    <t>NÚMERO DE LOCALIDADES QUE SE ATIENDEN DIRECTAMENTE EL SISTEMA DE AGUA DEL MUNICIPIO:</t>
  </si>
  <si>
    <t>AÑO 2018</t>
  </si>
  <si>
    <t>2. Datos Poblacionales</t>
  </si>
  <si>
    <t>3. Coberturas Cabecera Municipal</t>
  </si>
  <si>
    <t>4. Coberturas Localidades</t>
  </si>
  <si>
    <t>5. Ingresos</t>
  </si>
  <si>
    <t>6. Egresos</t>
  </si>
  <si>
    <t>7. Tomas Cuota  Fija</t>
  </si>
  <si>
    <t>8. Tomas Servicio Medido</t>
  </si>
  <si>
    <t>9. Cédula Control Administrativo y Conexiones Alcantarillado</t>
  </si>
  <si>
    <t>Recaudación Servicio de pagos a tiempo</t>
  </si>
  <si>
    <t>Recaudación Servicio de pagos con rezago</t>
  </si>
  <si>
    <t>SAN JUANITO DE ESCOBEDO</t>
  </si>
  <si>
    <t>Total Tomas No Habitacional</t>
  </si>
  <si>
    <t>Total consumos m³ No Habitacional</t>
  </si>
  <si>
    <t>Total de tomas con clasificación</t>
  </si>
  <si>
    <r>
      <t>Total Consumos m</t>
    </r>
    <r>
      <rPr>
        <b/>
        <sz val="8"/>
        <color indexed="8"/>
        <rFont val="Calibri"/>
        <family val="2"/>
      </rPr>
      <t>³ con clasificación</t>
    </r>
  </si>
  <si>
    <t>Total de tomas Habitacional</t>
  </si>
  <si>
    <t>Total consumos m³ habitacional</t>
  </si>
  <si>
    <r>
      <t>Total Consumos m</t>
    </r>
    <r>
      <rPr>
        <b/>
        <sz val="8"/>
        <color indexed="8"/>
        <rFont val="Calibri"/>
        <family val="2"/>
      </rPr>
      <t>³</t>
    </r>
  </si>
  <si>
    <r>
      <t>Consumos m</t>
    </r>
    <r>
      <rPr>
        <b/>
        <sz val="8"/>
        <color indexed="8"/>
        <rFont val="Calibri"/>
        <family val="2"/>
      </rPr>
      <t>³</t>
    </r>
  </si>
  <si>
    <t xml:space="preserve">TOTAL DE INGRESOS </t>
  </si>
  <si>
    <t>TOTAL TOMAS</t>
  </si>
  <si>
    <t>X</t>
  </si>
  <si>
    <t>006</t>
  </si>
  <si>
    <t>SISTEMA DE AGUA POTABLE, ALCANTARILLADO Y SANEMAIENTO DEL MPIO DE AMECA</t>
  </si>
  <si>
    <t>SIAPAME</t>
  </si>
  <si>
    <t>VALLES</t>
  </si>
  <si>
    <t>AMECA Y ARMERÍA COAHUAYANA</t>
  </si>
  <si>
    <t>AMECA-ATENGUILLO,
ARMERÍA,
PRESA LA VEGA-COCULA</t>
  </si>
  <si>
    <t>R. AMECA- PIJINTO, R. COCULA, R. SALADO</t>
  </si>
  <si>
    <t>SAP 077223 QK 0</t>
  </si>
  <si>
    <t>CORREGIDORA # 500, COLONIA CENTRO</t>
  </si>
  <si>
    <t>contacto@siapame.gog.mx</t>
  </si>
  <si>
    <t>(375) 75 87338</t>
  </si>
  <si>
    <t>DESCENTRALIZADO MUNICIPAL</t>
  </si>
  <si>
    <t>ING. JUAN VALENTÍN SERRANO JIMÉNEZ</t>
  </si>
  <si>
    <t>LIC. LEARTES ANUAR PONCE MACHUCA</t>
  </si>
  <si>
    <t>DIRECTOR SIAPAME</t>
  </si>
  <si>
    <t>BAJO</t>
  </si>
  <si>
    <t>685.73 Km²</t>
  </si>
  <si>
    <t>SE VA A UN SISTEMA DE RIEGO</t>
  </si>
  <si>
    <t>008</t>
  </si>
  <si>
    <t>SISTEMA DE AGUA POTABLE ALCANTARILLADO Y SANEAMIENTO DEL MUNICIPIO DE ARANDAS JALISCO</t>
  </si>
  <si>
    <t>SIMAPAAJ</t>
  </si>
  <si>
    <t>ALTOS SUR</t>
  </si>
  <si>
    <t>LERMA-SANTIAGO</t>
  </si>
  <si>
    <t>LERMA-CHAPALA,
LERMA-SALAMANCA,
SANTIAGO-GUADALAJARA</t>
  </si>
  <si>
    <t>R. TURBIO- MANUEL DOBLADO, R. ZULA, R. ÁNGULO- R. BRISEÑAS, R. DEL VALLE, R. SAN MIGUEL</t>
  </si>
  <si>
    <t>SAP-1101017FA</t>
  </si>
  <si>
    <t>FRANCISCO I MADERO # 534 COLONIA CENTRO</t>
  </si>
  <si>
    <t>agua_opd@hotmail.com</t>
  </si>
  <si>
    <t>(348)783-3099</t>
  </si>
  <si>
    <t>(348)783-0115</t>
  </si>
  <si>
    <t>C. ANA ISABEL BAÑUELOS RAMÍREZ</t>
  </si>
  <si>
    <t>LIC. LUIS FERNANDO PADILLA MACÍAS</t>
  </si>
  <si>
    <t>LIC. LUIS FERNANDO PADILLA MACÍAS Y L.C.P. LETICIA DOLORES LOZANO GONZÁLEZ</t>
  </si>
  <si>
    <t>DIRECTOR GENERAL Y ADMINISTRADORA</t>
  </si>
  <si>
    <t>1,178.66 Km²</t>
  </si>
  <si>
    <t>030</t>
  </si>
  <si>
    <t>SISTEMA MUNICIPAL DE AGUA POTABLE Y ALCANTARILLASO DE CHAPALA</t>
  </si>
  <si>
    <t>SIMAPA</t>
  </si>
  <si>
    <t>CIENEGA</t>
  </si>
  <si>
    <t>LAGO CHAPALA,
SANTIAGO-GUADALAJARA</t>
  </si>
  <si>
    <t>R. CORONA- R. VERDE, L CHAPALA</t>
  </si>
  <si>
    <t>SMA940323NY0</t>
  </si>
  <si>
    <t>AV. MADERO 202 COLONIA CENTRO</t>
  </si>
  <si>
    <t>presidencia@chapala.gob.mx</t>
  </si>
  <si>
    <t>(376) 76 57612</t>
  </si>
  <si>
    <t>376765-5609</t>
  </si>
  <si>
    <t>MTRO. MOISÉS ALEJANDRO ANAYA AGUILAR</t>
  </si>
  <si>
    <t>LIC. ALFREDO RAMIRO ARANA HERNÁNDEZ</t>
  </si>
  <si>
    <t>MUY BAJO</t>
  </si>
  <si>
    <t>385.58 Km²</t>
  </si>
  <si>
    <t>UNA PARTE SE DESCARGA AL LAGO (NO CUANTIFICADA) Y RIEGO DE AREAS VERDES EN PARQUE LA CRISTIANIA</t>
  </si>
  <si>
    <t>025</t>
  </si>
  <si>
    <t>COLOTLÁN</t>
  </si>
  <si>
    <t>SISTEMA DE AGUA POTABLE, ALCANTARILLADO Y SANEAMIENTO DEL MUNICIPIO DE COLOTLAN</t>
  </si>
  <si>
    <t>SAPASCO</t>
  </si>
  <si>
    <t>NORTE</t>
  </si>
  <si>
    <t>BOLAÑOS,
JUCHIPILA</t>
  </si>
  <si>
    <t>R. COLOTLÁN, R. TLALTENANGO</t>
  </si>
  <si>
    <t>SAP 080407MF8</t>
  </si>
  <si>
    <t>PASEO N° 58 COL. CENTRO</t>
  </si>
  <si>
    <t>sapasco-colotlan@live.com.mx</t>
  </si>
  <si>
    <t>(499) 99 22550</t>
  </si>
  <si>
    <t>DESCENTRALIZADO</t>
  </si>
  <si>
    <t>C. JORGE ALONSO ARELLANO GÁNDARA</t>
  </si>
  <si>
    <t>C. ERASMO ITURREAGA FLORES</t>
  </si>
  <si>
    <t>C. ERASMO ITURREAGA FLORES Y LIC. BRANDO LUIS RAFAEL  FLORES MAYORGA</t>
  </si>
  <si>
    <t>DIRECTOR SAPASCO Y JEFE DEL AREA COMERCIAL</t>
  </si>
  <si>
    <t>505.15 Km²</t>
  </si>
  <si>
    <t>044</t>
  </si>
  <si>
    <t>IXTLAHUACÁN DE LOS M.</t>
  </si>
  <si>
    <t>IXTLAHUACÁN DE LOS MEMBRILLOS</t>
  </si>
  <si>
    <t>SISTEMA ADMINISTRATIVO MUNICIPAL DE AGUA POTABLE Y ALCANTARILLADO DE IXTLAHUACAN DE LOS M.</t>
  </si>
  <si>
    <t>SAMAPA</t>
  </si>
  <si>
    <t>CENTRO</t>
  </si>
  <si>
    <t>SAM 160702 KK9</t>
  </si>
  <si>
    <t>AV. SANTIAGO # 155 COLONIA CENTRO</t>
  </si>
  <si>
    <t>presidencia@imembrillos.gob.mx</t>
  </si>
  <si>
    <t>(376) 6900716</t>
  </si>
  <si>
    <t>DR. EDUARDO CERVANTES AGUILAR</t>
  </si>
  <si>
    <t>LIC. ANTONIO COVARRUBIAS MEJIA</t>
  </si>
  <si>
    <t>DIRECTOR DE AGUA POTABLE</t>
  </si>
  <si>
    <t>184.25 Km²</t>
  </si>
  <si>
    <t>047</t>
  </si>
  <si>
    <t>SISTEMA DE AGUA POTABLE, ALCANTARILLADO Y SANEAMIENTO DEL MUNICIPIO DE JAMAY</t>
  </si>
  <si>
    <t>SIMAPAS Jamay</t>
  </si>
  <si>
    <t>LAGO CHAPALA,
LERMA-CHAPALA,
SANTIAGO-GUADALAJARA</t>
  </si>
  <si>
    <t>R. BRISEÑAS- L. CHAPALA, R. ÁNGULO- R. BRISEÑAS, R. ZULA, L. CHAPALA</t>
  </si>
  <si>
    <t>MJJ 850101 P25</t>
  </si>
  <si>
    <t>MORELOS # 130 COLONIA CENTRO</t>
  </si>
  <si>
    <t>simapasjamay@hotmail.com</t>
  </si>
  <si>
    <t>(392) 9244260</t>
  </si>
  <si>
    <t>(392) 925 98 42</t>
  </si>
  <si>
    <t>DR. JUAN LUIS AGUILAR GARCÍA</t>
  </si>
  <si>
    <t>C. JUAN MANUEL GARCÍA PÉREZ</t>
  </si>
  <si>
    <t>C. JUAN MANUEL GARCÍA PÉREZ Y CAROLINA HERNÁNDEZ VELASCO</t>
  </si>
  <si>
    <t>DIRECTOR GENERAL Y JEFE AREA COMERCIAL</t>
  </si>
  <si>
    <t>174.49 Km²</t>
  </si>
  <si>
    <t>RIEGO DE LOS CAMPOS Y ZONAS VERDES</t>
  </si>
  <si>
    <t>018</t>
  </si>
  <si>
    <t>SISTEMA BARQUENSE DE AGUA POTABLE Y ALCANTARILLADO Y SANEAMIENTO</t>
  </si>
  <si>
    <t>SIBAPAS</t>
  </si>
  <si>
    <t>LERMA-CHAPALA,
SANTIAGO-GUADALAJARA</t>
  </si>
  <si>
    <t>R. BRISEÑAS- L. CHAPALA, R. ÁNGULO- R. BRISEÑAS, R. ZULA</t>
  </si>
  <si>
    <t>SBA 040520 QL9</t>
  </si>
  <si>
    <t>VALLARTA # 61 COLONIA CENTRO</t>
  </si>
  <si>
    <t>presidencia.gob.lb@gmail.com</t>
  </si>
  <si>
    <t>(393 75 53153</t>
  </si>
  <si>
    <t>01393 7553153</t>
  </si>
  <si>
    <t>DESCONCENTRADO MUNICIPAL</t>
  </si>
  <si>
    <t>LIC. ENRIQUE ROJAS ROMÁN</t>
  </si>
  <si>
    <t>LIC.ENRIQUE ROJAS ROMÁN</t>
  </si>
  <si>
    <t>LIC. JOSÉ IGNACIO ESPINOSA CORONA</t>
  </si>
  <si>
    <t>DIRECTOR GENERAL</t>
  </si>
  <si>
    <t>379.4 Km²</t>
  </si>
  <si>
    <t>DESTINO AL RIO LERMA</t>
  </si>
  <si>
    <t>043</t>
  </si>
  <si>
    <t>SISTEMA DE AGUA POTABLE, ALCANTARILLADO Y SANEAMIENTO DEL MUNICIPIO DE LA HUERTA JALISCO</t>
  </si>
  <si>
    <t>SAPALH</t>
  </si>
  <si>
    <t>COSTA SUR</t>
  </si>
  <si>
    <t>COSTA DE JALISCO</t>
  </si>
  <si>
    <t>CHACALA-PURIFICACIÓN,
SAN NICOLÁS-CUITZMALA</t>
  </si>
  <si>
    <t>R. PURIFICACIÓN, R. CUITZAMALA, R. SAN NICOLÁS</t>
  </si>
  <si>
    <t>SAP 051108 U33</t>
  </si>
  <si>
    <t>JUAREZ No. 4 COLONIA CENTRO</t>
  </si>
  <si>
    <t>direccion@sapalh.gob.mx</t>
  </si>
  <si>
    <t>(357) 38 41167</t>
  </si>
  <si>
    <t>C. ADÁN ISRAEL MENDOZA RODRÍGUEZ</t>
  </si>
  <si>
    <t>ARQ. FRANCISCO JAVIER ZUAZO OLMEDO</t>
  </si>
  <si>
    <t>ARQ. FRANCISCO JAVIER ZUAZO OLMEDO Y MARIA CELINA VIZCARRA URIBE</t>
  </si>
  <si>
    <t>MEDIO</t>
  </si>
  <si>
    <t>1,749.71 Km²</t>
  </si>
  <si>
    <t>053</t>
  </si>
  <si>
    <t>RECURSOS HIDRAULICOS</t>
  </si>
  <si>
    <t>RH</t>
  </si>
  <si>
    <t>ALTOS NORTE</t>
  </si>
  <si>
    <t>LERMA-SALAMANCA,
RÍO VERDE GRANDE</t>
  </si>
  <si>
    <t>R. DE LOS LAGOS, R. GRANDE, R. ENCARNACIÓ, R. TURBIO-P. PALOTE</t>
  </si>
  <si>
    <t>MLM 630725 HU4</t>
  </si>
  <si>
    <t>HERNANDO MARTELL No 483</t>
  </si>
  <si>
    <t>lidialeticia@hotmail.com</t>
  </si>
  <si>
    <t>(474) 74 25225</t>
  </si>
  <si>
    <t>LIC. TECUTLI JOSÉ GUADALUPE GÓMEZ VILLALOBOS</t>
  </si>
  <si>
    <t>C. FERNANDO SÁNCHEZ DELGADILLO</t>
  </si>
  <si>
    <t>ING. FERNANDO SÁNCHEZ DELGADILLO</t>
  </si>
  <si>
    <t>DIRECTOR DE AGUA POTABLE Y ALCANTARILLADO</t>
  </si>
  <si>
    <t>2,761.21 Km²</t>
  </si>
  <si>
    <t>EL 80 % SE UTILIZA PARA RIEGO AGRICOLA CONFORMADO POR 320 HECTARIEAS</t>
  </si>
  <si>
    <t>055</t>
  </si>
  <si>
    <t>SISTEMA DE AGUA POTABLE ALCANTARILLADO Y SANEAMIENTO DE MAGDALENA JALISCO</t>
  </si>
  <si>
    <t>SAPASMAG</t>
  </si>
  <si>
    <t>LERMA-SANTIAGO Y AMECA</t>
  </si>
  <si>
    <t>AMECA-ATENGUILLO,
SANTIAGO-AGUAMILPA,
SANTIAGO-GUADALAJARA,
PRESA LA VEGA-COCULA</t>
  </si>
  <si>
    <t>L. MAGDALENA - L. PALO VERDE, P. SANTA ROSA- R. BOLAÑOS, R. AMECA- PIJINTO, R. BARRANQUITAS</t>
  </si>
  <si>
    <t>SAP050228TDA</t>
  </si>
  <si>
    <t>JUAREZ # 114 COLONIA CENTRO</t>
  </si>
  <si>
    <t>jagonzalez@sapasmag.gob.mx</t>
  </si>
  <si>
    <t>(386) 74 40828</t>
  </si>
  <si>
    <t>01 386 7440636</t>
  </si>
  <si>
    <t>LIC. FABIOLA PULIDO FRANCO</t>
  </si>
  <si>
    <t>LIC. OSWALDO RAFAEL SÁNCHEZ CORONA</t>
  </si>
  <si>
    <t>LIC. OSWALDO RAFAEL SÁNCHEZ CORONA Y LI JOSÉ ADRIÁN GONZÁLEZ RODRÍGUEZ</t>
  </si>
  <si>
    <t>DIRECTOR SAPASMAG Y  ENCARGADO DEL AREA ADMINISTRATIVA</t>
  </si>
  <si>
    <t>445.36 Km²</t>
  </si>
  <si>
    <t>058</t>
  </si>
  <si>
    <t xml:space="preserve">SISTEMA DE AGUA POTABLE Y ALCANTARILLADO MASCOTA </t>
  </si>
  <si>
    <t>SAPAM</t>
  </si>
  <si>
    <t>SIERRA OCCIDENTAL</t>
  </si>
  <si>
    <t>AMECA Y HUICICILA</t>
  </si>
  <si>
    <t>AMECA-ATENGUILLO,
AMECA-IXTAPA,
CUALE-PITILLAL</t>
  </si>
  <si>
    <t>R. PITILLAL, R. TALPA, R. MASCOTA, R. AMECA- IXTAPA, R. ATENGUILLO, R. AMECA- PIJINTO</t>
  </si>
  <si>
    <t>SAP 141121 2R2</t>
  </si>
  <si>
    <t>ROSA DAVALOS # 70 COLONIA CENTRO</t>
  </si>
  <si>
    <t>direccion.sapam@yahoo.com</t>
  </si>
  <si>
    <t>(388) 386 1497</t>
  </si>
  <si>
    <t>DRA. SARA EUGENIA CASTILLÓN OCHOA</t>
  </si>
  <si>
    <t>ING. EDGAR URIEL MÉNDEZ ROMERO</t>
  </si>
  <si>
    <t>DIRECTOR SAPAM</t>
  </si>
  <si>
    <t>1575.22 Km²</t>
  </si>
  <si>
    <t>074</t>
  </si>
  <si>
    <t>SAN JULIÁN</t>
  </si>
  <si>
    <t>ORGANISMO OPERADOR DE AGUA POTABLE, ALCANTARILLADO Y SANEAMIENTO DEL MPIO. SAN JULIAN</t>
  </si>
  <si>
    <t>SAPAJ</t>
  </si>
  <si>
    <t>R. DE LOS LAGOS, R TURBIO- MANUEL DOBLADO</t>
  </si>
  <si>
    <t>SAP070515ES9</t>
  </si>
  <si>
    <t>LUCIANO HERNANDEZ No 79 NORTE COLONIA CENTRO</t>
  </si>
  <si>
    <t>presidencia@sanjulian.gob.mx</t>
  </si>
  <si>
    <t>(347) 71 81927</t>
  </si>
  <si>
    <t>C. EFRAÍN VILLEGAS ACEVES</t>
  </si>
  <si>
    <t>C. ADRIÁN MUÑOZ HUERTA</t>
  </si>
  <si>
    <t>268.44 Km²</t>
  </si>
  <si>
    <t>077</t>
  </si>
  <si>
    <t>SAN MARTÍN HIDALGO</t>
  </si>
  <si>
    <t>SISTEMA DEL AGUA DE SAN MARTIN HIDALGO</t>
  </si>
  <si>
    <t>SIAPASAN</t>
  </si>
  <si>
    <t>PRESA LA VEGA-COCULA</t>
  </si>
  <si>
    <t>R. SALADO, R. COCULA</t>
  </si>
  <si>
    <t>TMS 170501 KY4</t>
  </si>
  <si>
    <t>JUAREZ # 12 COLONIA CENTRO</t>
  </si>
  <si>
    <t>siapasan13@hotmail.com</t>
  </si>
  <si>
    <t>(385) 755-05 37</t>
  </si>
  <si>
    <t>C.P.A. MOISÉS RODRÍGUEZ CAMACHO</t>
  </si>
  <si>
    <t>LIC. MIGUEL ÁNGEL GONZÁLEZ PRECIADO</t>
  </si>
  <si>
    <t>LIC. MIGUEL ÁNGEL GONZÁLEZ PRECIADO Y LIC. JUAN MIGUEL  ESPINOZA</t>
  </si>
  <si>
    <t>DIRECTOR GENERAL SIAPASAN Y ADMINISTRADOR</t>
  </si>
  <si>
    <t>324.57 Km²</t>
  </si>
  <si>
    <t>SE VA AL RÍO SAN MARTÍN</t>
  </si>
  <si>
    <t>078</t>
  </si>
  <si>
    <t>SISTEMA DE AGUA POTABLE,ALCANTARILLADO Y SANEAMIENTO DEL MUNICIPIO DE  SAN MIGUEL EL ALTO,JAL</t>
  </si>
  <si>
    <t>SAPASMA</t>
  </si>
  <si>
    <t>RÍO VERDE GRANDE</t>
  </si>
  <si>
    <t>R. DE LOS LAGOS, R. DEL VALLE, R. SAN MIGUEL, R. ZULA, R. TURBIO- MANUEL DOBLADO</t>
  </si>
  <si>
    <t>SAP-081115-IN7</t>
  </si>
  <si>
    <t>LIC JOSE MARIA LICEAGA No. 25 COLONIA CENTRO</t>
  </si>
  <si>
    <t>spresidencia@sanmiguelelalto.gob.mx</t>
  </si>
  <si>
    <t>(347) 78 84646</t>
  </si>
  <si>
    <t>ORGANISMO OPERADOR DESENTRALIZADO MUNICIPAL</t>
  </si>
  <si>
    <t>MTRO. ALONSO DE JESÚS VÁZQUEZ JIMÉNEZ</t>
  </si>
  <si>
    <t>MTRO. ALONSO DE JESÚES V´ZQUEZ JIMÉNEZ</t>
  </si>
  <si>
    <t>C. FERNANDO JASSIEL GONZÁLEZ GUTIÉRREZ</t>
  </si>
  <si>
    <t>C.FERNANDO JASSIEL GONZÁLAEZ GUTIERREZ</t>
  </si>
  <si>
    <t xml:space="preserve">DIRECTOR GENERAL </t>
  </si>
  <si>
    <t>507.59 Km²</t>
  </si>
  <si>
    <t>084</t>
  </si>
  <si>
    <t>SISTEMA DE AGUA POTABLE, ALCANTARILLADO Y SANEAMIENTO DEL MUNICIPIO DE TALPA DE ALLENDE, JAL.</t>
  </si>
  <si>
    <t>SIAPAS-TALPA</t>
  </si>
  <si>
    <t>AMECA, HUICICILA Y COSTA DE JALISCO</t>
  </si>
  <si>
    <t>AMECA-IXTAPA,
CUALE-PITILLAL,
SAN NICOLÁS-CUITZMALA,
TOMATLÁN-TECUÁN</t>
  </si>
  <si>
    <t>R. TECOMALA, R. PITALLAL, R. CUALE, R. TOMATLÁN, R. SAN NICOLÁS, R. TALPA, R. MASCOTA</t>
  </si>
  <si>
    <t>SAP080514U44</t>
  </si>
  <si>
    <t>23 DE JUNIO #50 COLONIA CENTRO</t>
  </si>
  <si>
    <t>siapas_talpa@hotmail.com</t>
  </si>
  <si>
    <t>(388) 385 11 90</t>
  </si>
  <si>
    <t>ORGANISMO PÚBLICO DESCENTRALIZADO</t>
  </si>
  <si>
    <t>LIC. MARTÍN EDUARDO GUZMÁN PEÑA</t>
  </si>
  <si>
    <t>LANI. CINTHIA SARAY CARDENAS GARCÍA</t>
  </si>
  <si>
    <t>DIRECTOR SIAPAS-TALPA</t>
  </si>
  <si>
    <t>2685 Km²</t>
  </si>
  <si>
    <t>093</t>
  </si>
  <si>
    <t>TEPATITLÁN DE MORELOS</t>
  </si>
  <si>
    <t>AGUA Y SANEMIENTO DEL MUNICIPIO DE TEPATITLAN</t>
  </si>
  <si>
    <t>ASTEPA</t>
  </si>
  <si>
    <t>SANTIAGO-GUADALAJARA,
RÍO VERDE GRANDE</t>
  </si>
  <si>
    <t>R. VERDE GRANDE, R. DEL VALLE, R. TEPATITLÁN, R CALDERÓN, R. ZULA</t>
  </si>
  <si>
    <t>ASM 071115 MU2</t>
  </si>
  <si>
    <t>GONZALEZ GALLO No 60 COLONIA CENTRO</t>
  </si>
  <si>
    <t>presidencia@tepatitlan.gob.mx</t>
  </si>
  <si>
    <t>(378) 78 88700</t>
  </si>
  <si>
    <t>ORGANISMO PUBLICO DESCENTRALIZADO MUNICIPAL</t>
  </si>
  <si>
    <t>LIC. MARÍA ELENA DE ANDA GUTIÉRREZ</t>
  </si>
  <si>
    <t>ING. FRANCISCO VÁZQUEZ ZARATE</t>
  </si>
  <si>
    <t>ING. FRANCISCO VAZQUEZ ZARATE Y LCP BEATRIZ VERA CASTELLANOS</t>
  </si>
  <si>
    <t>DIRECTOR DEL ORGANISMO OPERADOR Y AUXILIAR DE COORDINACION DE CONTABILIDAD</t>
  </si>
  <si>
    <t>1447.11 Km²</t>
  </si>
  <si>
    <t>UNA FRACCIÓN PARA RIEGO DE CAMELLONES Y AREAS DEPORTIVAS</t>
  </si>
  <si>
    <t>105</t>
  </si>
  <si>
    <t>TOTOTLÁN</t>
  </si>
  <si>
    <t>SISTEMA DE AGUA POTABLE, ALCANTARILLADO Y SANEAMIENTO DEL MUNICIPIO DE TOTOTLAN</t>
  </si>
  <si>
    <t>SAPASM</t>
  </si>
  <si>
    <t>SANTIAGO-GUADALAJARA</t>
  </si>
  <si>
    <t>R. CALDERÓN, R. ZULA</t>
  </si>
  <si>
    <t>SAP081018R73</t>
  </si>
  <si>
    <t>HIDALGO 78 ORIENTE COLONIA CENTRO</t>
  </si>
  <si>
    <t>TOTOTLAN2018.2021@gmail.com</t>
  </si>
  <si>
    <t>(391) 916 13 77</t>
  </si>
  <si>
    <t xml:space="preserve">391 916 00 51 </t>
  </si>
  <si>
    <t>ING. SERGIO QUEZADA MENDOZA</t>
  </si>
  <si>
    <t>C. JESÚS AVALOS MUÑOZ</t>
  </si>
  <si>
    <t>297.85 Km²</t>
  </si>
  <si>
    <t>SU DESTINO FINAL ES HACIA UN CAUCE DE AGUAS PLUVIALES  QUE DESEMBOCA A CANAL QUE SE REUNE CON RIO ZULA</t>
  </si>
  <si>
    <t>110</t>
  </si>
  <si>
    <t>UNIÓN DE TULA</t>
  </si>
  <si>
    <t>ORGANISMO OPERADOR DEL SISTEMA DE AGUA POTABLE Y ALCANTARILLADO DE UNION DE TULA, JALISCO</t>
  </si>
  <si>
    <t>OSIAPA</t>
  </si>
  <si>
    <t>SIERRA DE AMULA</t>
  </si>
  <si>
    <t>ARMERÍA-COAHUAYANA</t>
  </si>
  <si>
    <t>ARMERÍA,
LERMA-SALAMANCA</t>
  </si>
  <si>
    <t>R. AYUQUILA, R. TUXCACUESCO</t>
  </si>
  <si>
    <t>OOS060306AH7</t>
  </si>
  <si>
    <t>LA PAZ NORTE # 9 INT. 36 (MERCADO MUNICIPAL) COLONIA CENTRO</t>
  </si>
  <si>
    <t xml:space="preserve">
alex_harry_14.92@hotmail.com
pelayoalexis@hotmail.com</t>
  </si>
  <si>
    <t>(316) 371 05 38</t>
  </si>
  <si>
    <t>GALA DEL CARMEN LEPE GALVÁN</t>
  </si>
  <si>
    <t>C. ADÁN ARIAS BRAMBILA</t>
  </si>
  <si>
    <t>C. ADÁN ARIAS BRAMBILA LCP ANA GABRIELA DÍAZ RUELAS</t>
  </si>
  <si>
    <t xml:space="preserve">DIRECTOR GENERAL OSIAPA Y CONTADOR </t>
  </si>
  <si>
    <t>323.34 Km²</t>
  </si>
  <si>
    <t>AL ARROYO VALLADO</t>
  </si>
  <si>
    <t>116</t>
  </si>
  <si>
    <t>SISTEMA DE AGUA POTABLE, ALCANTARILLADO Y SANEAMIENTO DEL MUNICIPIO DE VILLA HIDALGO</t>
  </si>
  <si>
    <t>SAPASMUVH</t>
  </si>
  <si>
    <t>JUCHIPILA,
RÍO VERDE GRANDE</t>
  </si>
  <si>
    <t>R. AGUASCALIENTES, R. TEOCALTICHE</t>
  </si>
  <si>
    <t>SAP 080731 C8A</t>
  </si>
  <si>
    <t>SILVESTRE BARAJAS # 87 COLONIA CENTRO</t>
  </si>
  <si>
    <t>aguapotablewh@hotmail.com
govilla13@hotmail.com</t>
  </si>
  <si>
    <t>(495) 96 83419</t>
  </si>
  <si>
    <t>(495) 968-3475</t>
  </si>
  <si>
    <t>MARÍA OLIVIA REYNA FERNÁNDEZ</t>
  </si>
  <si>
    <t>C. BAUDELIO SOTO PRIETO</t>
  </si>
  <si>
    <t>496.60 Km²</t>
  </si>
  <si>
    <t xml:space="preserve"> SE ESTA UTILIZANDO EL AGUA EN RIEGO DE CULTIVOS FORRAJEROS; LOS EXEDENTES SE UTILIZAN PARA REGAR LAS AREAS </t>
  </si>
  <si>
    <t>023</t>
  </si>
  <si>
    <t>ZAPOTLÁN EL GRANDE</t>
  </si>
  <si>
    <t>CIUDAD GUZMÁN</t>
  </si>
  <si>
    <t>SISTEMA  DE AGUA POTABLE DE ZAPOTLÁN</t>
  </si>
  <si>
    <t>SAPAZA</t>
  </si>
  <si>
    <t xml:space="preserve">SUR </t>
  </si>
  <si>
    <t>ARMERÍA-COAHUAYANA, LERMA-SANTIAGO</t>
  </si>
  <si>
    <t>ARMERÍA,
COAHUAYANA,
LAGO CHAPALA</t>
  </si>
  <si>
    <t>L. DE ZAPOTLÁN, R. TUXPAN</t>
  </si>
  <si>
    <t>SAP 050802 860</t>
  </si>
  <si>
    <t>AV. JUÁREZ Nª 61  COL. CENTRO</t>
  </si>
  <si>
    <t>sapaza_municipal@hotmail.com</t>
  </si>
  <si>
    <t xml:space="preserve"> (341) 41 243 30</t>
  </si>
  <si>
    <t xml:space="preserve">        (341) 41 229 83</t>
  </si>
  <si>
    <t>C. J. JESÚS GUERRERO ZÚÑIGA</t>
  </si>
  <si>
    <t>DR. ALFONSO DELGADO BRISEÑO</t>
  </si>
  <si>
    <t>DR. ALFONSO DELGADO BRISEÑO Y L.C.P. VELIA EUGENIA QUINTANA BARAJAS</t>
  </si>
  <si>
    <t>DIRECTOR GENERAL Y ENCARGADA DE CONTABILIDAD</t>
  </si>
  <si>
    <t>295.29 Km²</t>
  </si>
  <si>
    <t>total</t>
  </si>
  <si>
    <t>001</t>
  </si>
  <si>
    <t>DIRECCIÓN DE AGUA POTABLE</t>
  </si>
  <si>
    <t>DAPA</t>
  </si>
  <si>
    <t>R. VERDE GRANDE, R. TEPATITLÁN, R. CALDERÓN</t>
  </si>
  <si>
    <t>MAJ 850101 PE3</t>
  </si>
  <si>
    <t>HIDALGO No. 24
 COLONIA CENTRO</t>
  </si>
  <si>
    <t>acatic@jalisco.gob.mx</t>
  </si>
  <si>
    <t>(378) 715 03 77</t>
  </si>
  <si>
    <t>(378) 715 00 13</t>
  </si>
  <si>
    <t>CENTRALIZADO MUNICIPAL</t>
  </si>
  <si>
    <t>L.C.P. MARCO TULIO MOYA DÍAZ</t>
  </si>
  <si>
    <t>C. HÉCTOR LÓPEZ DE ROSAS</t>
  </si>
  <si>
    <t>326.39 Km²</t>
  </si>
  <si>
    <t>002</t>
  </si>
  <si>
    <t>ACATLÁN DE JUÁREZ</t>
  </si>
  <si>
    <t>DEPARTAMENTO DE AGUA POTABLE Y ALCANTARILLADO</t>
  </si>
  <si>
    <t>LAGO CHAPALA</t>
  </si>
  <si>
    <t xml:space="preserve">L. DE SAN MARCOS </t>
  </si>
  <si>
    <t>MAJ 850101 B93</t>
  </si>
  <si>
    <t>LOPEZ COTILLA 11
 COLONIA CENTRO</t>
  </si>
  <si>
    <t>gobierno_acatlan@hotmail.com</t>
  </si>
  <si>
    <t>(387) 77 204 81</t>
  </si>
  <si>
    <t>T.I GERARDO UVALDO OCHOA ALVARADO</t>
  </si>
  <si>
    <t>ING. RODOLFO ÁVILA ZARAGOZA</t>
  </si>
  <si>
    <t>ENCARGADO DE AGUA POTABLE Y ALCANTARILLADO</t>
  </si>
  <si>
    <t>166.68 Km²</t>
  </si>
  <si>
    <t>003</t>
  </si>
  <si>
    <t>AHUALULCO DE MERCADO</t>
  </si>
  <si>
    <t>SANTIAGO-GUADALAJARA,
PRESA LA VEGA-COCULA</t>
  </si>
  <si>
    <t>R. SALADO, R. VERDE- P. SANTA ROSA</t>
  </si>
  <si>
    <t>MAM-850101-QE3</t>
  </si>
  <si>
    <t>CALLE DR. GONZÁLEZ MADRID N° 11
 COLONIA CENTRO</t>
  </si>
  <si>
    <t>municipiodeahualulco@hotmail.com</t>
  </si>
  <si>
    <t>(386) 75 20158</t>
  </si>
  <si>
    <t>DR. JOSÉ MANUEL MEDRANO BARBA</t>
  </si>
  <si>
    <t>ARQ. JUAN LUIS RODRÍGUEZ TORRES</t>
  </si>
  <si>
    <t>134.22 Km2</t>
  </si>
  <si>
    <t>004</t>
  </si>
  <si>
    <t>SISTEMA DE AGUA POTABLE, ALCANTARILLADO Y SANEAMIENTO DE AMACUECA</t>
  </si>
  <si>
    <t>SAPAS AMACUECA</t>
  </si>
  <si>
    <t>L. DE SAYULA</t>
  </si>
  <si>
    <t>SAP0407154P2</t>
  </si>
  <si>
    <t>AYUNTAMIENTO N° 2 COLONIA CENTRO</t>
  </si>
  <si>
    <t>aguapotable_amacueca@hotmail.com</t>
  </si>
  <si>
    <t>(372) 42 40106</t>
  </si>
  <si>
    <t>MTRA. LUZ ELVIRA DURÁN VALENZUELA</t>
  </si>
  <si>
    <t>C. RAFAEL MORENO ROBLES</t>
  </si>
  <si>
    <t>DIRECTOR  SAPAS AMACUECA</t>
  </si>
  <si>
    <t>131.79 Km²</t>
  </si>
  <si>
    <t>005</t>
  </si>
  <si>
    <t>AMATITÁN</t>
  </si>
  <si>
    <t>DIRECCIÓN DE AGUA POTABLE Y ALCANTARILLADO</t>
  </si>
  <si>
    <t>P. SANTA ROSA- R. BOLAÑOS, R. VERDE- P. SANTA ROSA</t>
  </si>
  <si>
    <t>MAJ 850101 FE3</t>
  </si>
  <si>
    <t>ZARAGOZA No 42 COLONIA CENTRO</t>
  </si>
  <si>
    <t>cobranzaaguapotable@amatitan.gob.mx</t>
  </si>
  <si>
    <t>(374) 745 03 82</t>
  </si>
  <si>
    <t>(374)  745 03 10</t>
  </si>
  <si>
    <t>ING. GILDARDO PARTIDA MELENDRÉZ</t>
  </si>
  <si>
    <t>C. ALFREDO RIVERA ROSALES</t>
  </si>
  <si>
    <t>207.44 Km²</t>
  </si>
  <si>
    <t>CANAL DE RIEGO-RIO SANTIAGO</t>
  </si>
  <si>
    <t>007</t>
  </si>
  <si>
    <t>DIRECCIÓN  DE AGUA POTABLE Y ALCANTARILLADO</t>
  </si>
  <si>
    <t>SANTIAGO-AGUAMILPA,
SANTIAGO-GUADALAJARA,
PRESA LA VEGA-COCULA</t>
  </si>
  <si>
    <t>L. MAGDALENA- L. PALO VERDE, P. SANTA ROSA- R. BOLAÑOS, R. SALADO</t>
  </si>
  <si>
    <t>MSJ 850101 UQ6</t>
  </si>
  <si>
    <t>MORELOS No. 32 COLONIA CENTRO</t>
  </si>
  <si>
    <t>sanjuanitodescobedo@hotmail.com</t>
  </si>
  <si>
    <t>(386) 754 00 08</t>
  </si>
  <si>
    <t>(386) 754 00 40</t>
  </si>
  <si>
    <t>L.C.P. MARÍA GUADALUPE DURÁN NUÑO</t>
  </si>
  <si>
    <t>C. JOSÉ TOMAS DÍAZ BECERRA</t>
  </si>
  <si>
    <t>DIRECTOR AGUA POTABLE</t>
  </si>
  <si>
    <t>432.8 Km2</t>
  </si>
  <si>
    <t>PRESA LAGUNA COLORADA</t>
  </si>
  <si>
    <t>009</t>
  </si>
  <si>
    <t>ARENAL</t>
  </si>
  <si>
    <t>SISTEMA MUNICIPAL DE AGUA POTABLE Y ALCANTARILLADO</t>
  </si>
  <si>
    <t>MAJ 850101 867</t>
  </si>
  <si>
    <t>GARCÍA BARRAGÁN N° 99 COLONIA CENTRO</t>
  </si>
  <si>
    <t>elarenaljalisco2018.2021@gmail.com</t>
  </si>
  <si>
    <t>(374) 74 80266</t>
  </si>
  <si>
    <t>ING. JORGE ABEL HERMOSILLO PULIDO</t>
  </si>
  <si>
    <t>LIC. JOSÉ LUIS LÓPEZ SANDOVAL</t>
  </si>
  <si>
    <t>LIC. JOSÉ LUIS LÓPEZ SANDOVAL Y PROFA.MA. SOCORRO GONZÁLEZ ALDANA</t>
  </si>
  <si>
    <t>DIRECTOR DE AGUA POTABLE Y SECRETARIA DE AGUA POTABLE</t>
  </si>
  <si>
    <t>181.81 Km²</t>
  </si>
  <si>
    <t>010</t>
  </si>
  <si>
    <t>DEPARTAMENTO  DE AGUA POTABLE Y ALCANTARILLADO</t>
  </si>
  <si>
    <t>ARMERÍA,
LAGO CHAPALA,
PRESA LA VEGA-COCULA</t>
  </si>
  <si>
    <t>R. TUXCACUESCO, L. DE SAN MARCOS, R. COCULA</t>
  </si>
  <si>
    <t>MAB850101 U21</t>
  </si>
  <si>
    <t>JUÁREZ No. 14 COLONIA CENTRO</t>
  </si>
  <si>
    <t>atemajacdebrizuela@yahoo.com</t>
  </si>
  <si>
    <t>(326)425-0010</t>
  </si>
  <si>
    <t>ING. J. JESÚS MONROY MORENO</t>
  </si>
  <si>
    <t>C. JESÚS RIVERA MARTÍNEZ</t>
  </si>
  <si>
    <t>ING. ALAMBERTO TEJEDA RAMIREZ Y C. JESÚS RIVERA MATÍNEZ</t>
  </si>
  <si>
    <t>ENCARGADO DE HACIENDA MUNICIPAL Y DIRECTOR OPERATIVO</t>
  </si>
  <si>
    <t>191.57 Km2</t>
  </si>
  <si>
    <t>AL RÍO ATEMAJAC EN EL PREDIO EL MOLINITO</t>
  </si>
  <si>
    <t>013</t>
  </si>
  <si>
    <t>SISTEMA DE AGUA POTABLE, ALCANTARILLADO Y SANEAMIENTO DEL MPIO. DE ATOTONILCO EL A.</t>
  </si>
  <si>
    <t>SAPAMA</t>
  </si>
  <si>
    <t>R. ZULA, R. ÁNGULO- R. BRISEÑAS</t>
  </si>
  <si>
    <t>SAP080306462</t>
  </si>
  <si>
    <t>IGNACIO ALLENDE No. 36</t>
  </si>
  <si>
    <t>presidenciamunicipal@atotonilco.gob.mx</t>
  </si>
  <si>
    <t>(391) 91 73009</t>
  </si>
  <si>
    <t>ORGANISMO PUBLICO DESCENTRALIZADO</t>
  </si>
  <si>
    <t>C. CRUZ CARRILLO SOLÍS</t>
  </si>
  <si>
    <t>L.C.P. GPE. EDUARDO GASPAR MARTINEZ</t>
  </si>
  <si>
    <t>638.15 Km²</t>
  </si>
  <si>
    <t>014</t>
  </si>
  <si>
    <t>COAHUAYANA,
LAGO CHAPALA</t>
  </si>
  <si>
    <t>L. DE SAYULA, R. TUXPAN</t>
  </si>
  <si>
    <t>MAT 8591017N9</t>
  </si>
  <si>
    <t>INDEPENDENCIA No. 96 COLONIA CENTRO</t>
  </si>
  <si>
    <t>atoyactesoreria@hotmail.com</t>
  </si>
  <si>
    <t>01 372 410 28 26</t>
  </si>
  <si>
    <t>01 372 410 21 21</t>
  </si>
  <si>
    <t>CENTRALIZADO</t>
  </si>
  <si>
    <t>C. SONIA GUADALUPE CABRERA RAMÍREZ</t>
  </si>
  <si>
    <t>C. ODETTE ALEXIA TOSCANO DE LA CRUZ</t>
  </si>
  <si>
    <t>235.5 Km²</t>
  </si>
  <si>
    <t>015</t>
  </si>
  <si>
    <t>AUTLÁN DE NAVARRO</t>
  </si>
  <si>
    <t>SISTEMA DE AGUA POTABLE, ALCANTARILLADO Y SANEAMIENTO DEL MUNICIPIO DE AUTLÁN</t>
  </si>
  <si>
    <t xml:space="preserve">SIAPASA </t>
  </si>
  <si>
    <t>ARMERÍA,
CHACALA-PURIFICACIÓN</t>
  </si>
  <si>
    <t>R. AYUQUILA</t>
  </si>
  <si>
    <t>MAN 850101 KQA</t>
  </si>
  <si>
    <t>VENUSTIANO CARRANZA No 1 COLONIA CENTRO</t>
  </si>
  <si>
    <t>ecaautlan@hotmail.com</t>
  </si>
  <si>
    <t>MTRO. MIGUEL IÑIGUEZ BRAMBILA</t>
  </si>
  <si>
    <t>LIC. EDUARDO CÓRDOBA VILLANUEVA</t>
  </si>
  <si>
    <t>I. I. JUAN CARLOS MALDONADO VILLAFAÑA</t>
  </si>
  <si>
    <t>JEFE ADMINISTRATIVO</t>
  </si>
  <si>
    <t>927.32 Km²</t>
  </si>
  <si>
    <t>ARROYO CUAJINQUE</t>
  </si>
  <si>
    <t>021</t>
  </si>
  <si>
    <t>SISTEMA MUNICIPAL DE AGUA POTABLE, ALCANTARILLADO Y SANEAMIENTO.</t>
  </si>
  <si>
    <t>SIMAPAS</t>
  </si>
  <si>
    <t>R. PURIFICACIÓN, R. AYUQUILA</t>
  </si>
  <si>
    <t>MCC 850101 232</t>
  </si>
  <si>
    <t>CARRANZA SILVA No. 1 COLONIA CENTRO</t>
  </si>
  <si>
    <t>ccastillojalisco@hotmail.com</t>
  </si>
  <si>
    <t>(357) 388 00 93</t>
  </si>
  <si>
    <t>(357) 388 04 10</t>
  </si>
  <si>
    <t>L.A. ALFREDO SEVILLA CUEVAS</t>
  </si>
  <si>
    <t>C. RAFAEL NAVA CUEVAS</t>
  </si>
  <si>
    <t>C. RAFAEL NAVA CUEVAS Y CP. ALFREDO JÚAREZ CASTRO</t>
  </si>
  <si>
    <t>ENC. SERVICIOS PUBLICOS MPALES. Y CONTADOR</t>
  </si>
  <si>
    <t>455.13 Km²</t>
  </si>
  <si>
    <t>022</t>
  </si>
  <si>
    <t>CIHUATLÁN</t>
  </si>
  <si>
    <t>DIRECCION DE AGUA POTABLE Y ALCANTARILLADO</t>
  </si>
  <si>
    <t>CHACALA-PURIFICACIÓN</t>
  </si>
  <si>
    <t>R. CHACALA, R. PURIFICACIÓN</t>
  </si>
  <si>
    <t>MCJ420508IK1</t>
  </si>
  <si>
    <t>JUAREZ No 57 CONIA CENTRO</t>
  </si>
  <si>
    <t>gobiernocihuatlan@gmail.com</t>
  </si>
  <si>
    <t>(315) 35 52105</t>
  </si>
  <si>
    <t>LIC. FERNANDO MARTÍNEZ GUERRERO</t>
  </si>
  <si>
    <t>ING. ALEJANDRO SÁNCHEZ BECERRA</t>
  </si>
  <si>
    <t>DIRECTOR</t>
  </si>
  <si>
    <t>713,7 Km²</t>
  </si>
  <si>
    <t>027</t>
  </si>
  <si>
    <t xml:space="preserve">CUAUTITLÁN DE GARCÍA </t>
  </si>
  <si>
    <t>CUAUTITLÁN DE GARCÍA BARRAGÁN</t>
  </si>
  <si>
    <t>ARMERÍA-COAHUAYANA Y COSTA DE JALISCO</t>
  </si>
  <si>
    <t>R, CHACALA, R. PURIFICACIÓN, R. AYUQUILA</t>
  </si>
  <si>
    <t>MCG 850101 7W8</t>
  </si>
  <si>
    <t>BENITO JUÁREZ No. 45 COLONIA CENTRO</t>
  </si>
  <si>
    <t>gobiernocuautitlan1821@gmail.com</t>
  </si>
  <si>
    <t>(357) 384-6018</t>
  </si>
  <si>
    <t>(357) 384-6019</t>
  </si>
  <si>
    <t>MTRO. GERARDO PALACIOS CAMPOS</t>
  </si>
  <si>
    <t>C. FELIPE ZEPEDA PARTIDA</t>
  </si>
  <si>
    <t>C. FELIPE ZEPEDA PARTIDA Y PROFR. MIGUEL ÁNGEL CAMBEROS RUBIO</t>
  </si>
  <si>
    <t>ENCARGADO OPERATIVO AGUA POTABLE Y ENCARGADO DE HACIENTDA MUNICIPAL</t>
  </si>
  <si>
    <t>ALTO</t>
  </si>
  <si>
    <t>028</t>
  </si>
  <si>
    <t>AMECA, ARMERÍA COAHUAYANA Y COSTA DE JALISCO</t>
  </si>
  <si>
    <t>AMECA-ATENGUILLO,
AMECA-IXTAPA,
ARMERÍA,
SAN NICOLÁS-CUITZMALA</t>
  </si>
  <si>
    <t>R. ATENGUILLO, R. AYUQUILA, R. SAN NICOLÁS, R. MASCOTA</t>
  </si>
  <si>
    <t>MCJ 850101 4QA</t>
  </si>
  <si>
    <t>HIDALGO N° 12 COLONIA CENTRO</t>
  </si>
  <si>
    <t>tesoreriacuautla@hotmail.com</t>
  </si>
  <si>
    <t>(316) 38 43080</t>
  </si>
  <si>
    <t>}C. JUAN MANUEL ESTRELLA JIMÉNEZ</t>
  </si>
  <si>
    <t>C. FIDEL FREGOZO RODRÍGUEZ</t>
  </si>
  <si>
    <t>C. FIDEL FREGOZO RODRÍGUEZ Y SILVIA GUADALUPE GÓMEZ GARCÍA</t>
  </si>
  <si>
    <t>ENCARGADO OPERATIVO AGUA POTABLE Y ALCANTARILLADO Y ENC. DE COBRANZA</t>
  </si>
  <si>
    <t>255.02 Km²</t>
  </si>
  <si>
    <t>SE VA AL ARROYO EL MOLINO</t>
  </si>
  <si>
    <t>029</t>
  </si>
  <si>
    <t>CUQUÍO</t>
  </si>
  <si>
    <t>JUCHIPILA,
SANTIAGO-GUADALAJARA,
RÍO VERDE GRANDE</t>
  </si>
  <si>
    <t>R. VERDE GRANDE, R. GIGANTES, R. JUCHIPILA- MOYAHUA</t>
  </si>
  <si>
    <t>MCJ 850101 MT5</t>
  </si>
  <si>
    <t>JOSÉ AYALA ESQUINA FCO. I. MADERO SIN NUMERO COLONIA CENTRO</t>
  </si>
  <si>
    <t>presidenciacuquio1821@gmail.com</t>
  </si>
  <si>
    <t>(373) 796 52 92</t>
  </si>
  <si>
    <t>(373) 796 53 81</t>
  </si>
  <si>
    <t>M.V.Z. ADRIÁN CORNELIO GONZÁLEZ FERNÁNDEZ</t>
  </si>
  <si>
    <t>C. MA. GUADALUPE AGREDANO MARMOLEJO</t>
  </si>
  <si>
    <t xml:space="preserve">C. MA. GUADALUPE AGREDANO MARMOLEJO </t>
  </si>
  <si>
    <t xml:space="preserve">ENCARGADA DE AGUA POTABLE </t>
  </si>
  <si>
    <t>880.96 Km²</t>
  </si>
  <si>
    <t>033</t>
  </si>
  <si>
    <t>SISTEMA DE AGUA POTABLE ALCANTARILLADO Y SANEAMIENTO  DE DEGOLLADO JALISCO</t>
  </si>
  <si>
    <t>SIAPADEG</t>
  </si>
  <si>
    <t>LERMA-CHAPALA</t>
  </si>
  <si>
    <t>R. ÁNGULO- R. BRISEÑAS, R. HUASCATO</t>
  </si>
  <si>
    <t>SAP051110MD4</t>
  </si>
  <si>
    <t xml:space="preserve">CALLE DEFENSORES No. 48 COLONIA CENTRO </t>
  </si>
  <si>
    <t>gobiernodegollado@degollado.gob.mx</t>
  </si>
  <si>
    <t xml:space="preserve">(345) 93 7 00 06 </t>
  </si>
  <si>
    <t>PROF. ANTONIO MEDINA FUENTES</t>
  </si>
  <si>
    <t>C. JUAN MAURICIO CAMPOS ABARCA</t>
  </si>
  <si>
    <t>305.05 Km²</t>
  </si>
  <si>
    <t>SE DESCARGA AL ARROYO PRESA DE ABAJO</t>
  </si>
  <si>
    <t>032</t>
  </si>
  <si>
    <t>CHIQUILISTLÁN</t>
  </si>
  <si>
    <t>DEPARTAMENTO DE AGUA POTABLE</t>
  </si>
  <si>
    <t>ARMERÍA</t>
  </si>
  <si>
    <t xml:space="preserve">R. TUXCACUESCO </t>
  </si>
  <si>
    <t>MCH 850101 UX1</t>
  </si>
  <si>
    <t>PORTAL GUERRERO No. 10 COLONIA CENTRO</t>
  </si>
  <si>
    <t>presidencia@chiquilistlan.gob.mx</t>
  </si>
  <si>
    <t>(385) 755 51 49</t>
  </si>
  <si>
    <t>(385) 755 50 95</t>
  </si>
  <si>
    <t xml:space="preserve">CENTRALIZADO </t>
  </si>
  <si>
    <t>L.C.P. MARÍA PÉREZ ENRÍQUEZ</t>
  </si>
  <si>
    <t>C. ROBERTO LEÓN BALLESTEROS</t>
  </si>
  <si>
    <t>C. ROBERTO LEÓN BALLESTEROS Y LIC. CECILIA CUEVA</t>
  </si>
  <si>
    <t xml:space="preserve">ENCARGADO AGUA POTABLE Y TESORERA MUNICIPAL </t>
  </si>
  <si>
    <t>ARROYO CEDRO</t>
  </si>
  <si>
    <t>034</t>
  </si>
  <si>
    <t>SISTEMA DE AGUA POTABLE Y ALCANTARILLADO</t>
  </si>
  <si>
    <t>SAPA</t>
  </si>
  <si>
    <t>MEJ 850101 115</t>
  </si>
  <si>
    <t>JUAN MANUEL DÍAZ N° 3 COLONIA CENTRO</t>
  </si>
  <si>
    <t>presidente_1821@hotmail.com</t>
  </si>
  <si>
    <t>(343)43 15249</t>
  </si>
  <si>
    <t>ING. RAÚL GARCÍA RAMÍREZ</t>
  </si>
  <si>
    <t>C. JOSÉ REYES GÓMEZ ESTRADA</t>
  </si>
  <si>
    <t>MA. LOURDES URIBE ROBLES Y JOSE REYESGOMEZ ESTRADA</t>
  </si>
  <si>
    <t>ENC. DE COBRANZA Y ENCARGADO DE AGUA POTABLE</t>
  </si>
  <si>
    <t>472.21 Km²</t>
  </si>
  <si>
    <t>AL  ARROYO  GRANDE O LAS PALMAS</t>
  </si>
  <si>
    <t>036</t>
  </si>
  <si>
    <t>ETZATLÁN</t>
  </si>
  <si>
    <t>AMECA-ATENGUILLO,
SANTIAGO-AGUAMILPA,
PRESA LA VEGA-COCULA</t>
  </si>
  <si>
    <t>L. MAGDALENA- L. PALO VERDE, R. SALADO, R. AMECA- PIJINTO</t>
  </si>
  <si>
    <t>MEJ 850101 HR2</t>
  </si>
  <si>
    <t>ESCOBEDO No. 320 COLONIA CENTRO</t>
  </si>
  <si>
    <t>presidencia@etzatlan.gob.mx</t>
  </si>
  <si>
    <t>(386) 75 30026</t>
  </si>
  <si>
    <t>I.A.Z. MARIO CAMARENA GONZÁLEZ RUBIO</t>
  </si>
  <si>
    <t>C. JORGE GUTIERREZ MARTÍNEZ</t>
  </si>
  <si>
    <t>C. JORGE GUTIERREZ MARÍNEZ</t>
  </si>
  <si>
    <t>306.27 Km²</t>
  </si>
  <si>
    <t>A LA LAGUNA PALO VERDE</t>
  </si>
  <si>
    <t>037</t>
  </si>
  <si>
    <t>JUNTA MUNICIPAL DEL AGUA POTABLE Y SANEAMIENTO SISTEMA EL GRULLO MANANTLAN</t>
  </si>
  <si>
    <t>JUMAPAS MANANTLAN EL GRULLO</t>
  </si>
  <si>
    <t>JMA 940325 831</t>
  </si>
  <si>
    <t>VALENTÍN VELASCO N° 57 COLONIA CENTRO</t>
  </si>
  <si>
    <t>aguapotableelgrullo@prodigy.net.mx</t>
  </si>
  <si>
    <t>(321) 38 72262</t>
  </si>
  <si>
    <t>LIC. MÓNICA MARÍN BUENROSTRO</t>
  </si>
  <si>
    <t>ING. GILBERTO PRECIADO ESPINOZA</t>
  </si>
  <si>
    <t>ING. GILBERTO PRECIADO ESPINOZA Y LCP MA. ESTHER CASILLAS VELAZQUEZ</t>
  </si>
  <si>
    <t>DIRECTOR GENERAL Y CONTADORA</t>
  </si>
  <si>
    <t>143.99 Km²</t>
  </si>
  <si>
    <t>040</t>
  </si>
  <si>
    <t>SANTIAGO-AGUAMILPA,
SANTIAGO-GUADALAJARA</t>
  </si>
  <si>
    <t>P. SANTA ROSA- R. BOLAÑOS, R. BOLAÑOS- R HUAYNAMOTA, R. BARRANQUITAS, L. MAGDALENA- L. PALO VERDE</t>
  </si>
  <si>
    <t>MHJ 850101 SF3</t>
  </si>
  <si>
    <t xml:space="preserve">HIDALGO No. 23 COLONIA CENTRO </t>
  </si>
  <si>
    <t>hostotipaquilloj46440@gmail.com</t>
  </si>
  <si>
    <t>(386) 744-50 40</t>
  </si>
  <si>
    <t>(386) 744-51 21</t>
  </si>
  <si>
    <t>C. ILIANA CRISTINA ESPARZA RÍOS</t>
  </si>
  <si>
    <t>C. ARMANDO CASTAÑEDA MARQUÉZ</t>
  </si>
  <si>
    <t>697.9 Km²</t>
  </si>
  <si>
    <t>ARROYO CERCA DE LA PREPA</t>
  </si>
  <si>
    <t>042</t>
  </si>
  <si>
    <t>HUAYNAMOTA</t>
  </si>
  <si>
    <t>R. ATENGO, R. HUEJUQUILLA, R. SAN JUAN</t>
  </si>
  <si>
    <t>MHA 850101 E62</t>
  </si>
  <si>
    <t>PLAZA HIDALGO S/N° COLONIA CENTRO</t>
  </si>
  <si>
    <t>serviciosgeneraleshuejuquilla@gmail.com</t>
  </si>
  <si>
    <t>(457) 98 37327</t>
  </si>
  <si>
    <t>JOSÉ ACUÑA RUÍZ</t>
  </si>
  <si>
    <t>MANUEL ALONSO REYES LAMAS</t>
  </si>
  <si>
    <t>DIRECTOR DE SERVICIOS GENERALES</t>
  </si>
  <si>
    <t>672.31 Km²</t>
  </si>
  <si>
    <t>NO SE LE DA NINGUN USO SE VIERTE AL RIO</t>
  </si>
  <si>
    <t>045</t>
  </si>
  <si>
    <t>IXTLAHUACÁN DEL RÍO</t>
  </si>
  <si>
    <t>R. JUCHIPILA - MOYAHUA, R. GIGANTES, R. VERDE- P. SANTA ROSA, R. VERDE GRANDE</t>
  </si>
  <si>
    <t>MIR 850101 EU3</t>
  </si>
  <si>
    <t>REPUBLICA No. 2 COLONIA CENTRO</t>
  </si>
  <si>
    <t>informacion@ixtlahuacandelrio.com.mx</t>
  </si>
  <si>
    <t>(373) 734 5135</t>
  </si>
  <si>
    <t>01373 734 5410</t>
  </si>
  <si>
    <t>MTRO. PEDRO HARO OCAMPO</t>
  </si>
  <si>
    <t>C. JUAN MANUEL RAMÍREZ SANCHÉZ</t>
  </si>
  <si>
    <t>564.94 Km²</t>
  </si>
  <si>
    <t>REGRESA A LA PRESA LOS SAUCES</t>
  </si>
  <si>
    <t>051</t>
  </si>
  <si>
    <t>JUANACATLÁN</t>
  </si>
  <si>
    <t>R. CORONA- R. VERDE, R. LA LAJA</t>
  </si>
  <si>
    <t xml:space="preserve">MJU 930619928 </t>
  </si>
  <si>
    <t>INDEPENDENCIA # 1 COLONIA CENTRO</t>
  </si>
  <si>
    <t>presidenciajuanacatlan@hotmail.com</t>
  </si>
  <si>
    <t>37 32 23 46 ext. 13</t>
  </si>
  <si>
    <t>C. ADRIANA CORTÉS GONZÁLEZ</t>
  </si>
  <si>
    <t>C. JOSÉ FRANCO PÉREZ</t>
  </si>
  <si>
    <t>89,08  Km²</t>
  </si>
  <si>
    <t>SE DESCARGA AL RÍO SANTIAGO</t>
  </si>
  <si>
    <t>050</t>
  </si>
  <si>
    <t>DIRECCION DE AGUA POTABLE Y ALCANT. Y SANEAMIENTO DE JOCOTEPEC</t>
  </si>
  <si>
    <t>L. CHAPALA, L. DE SAN MARCOS, R. CORONA- R. VERDE, L. DE SAYULA</t>
  </si>
  <si>
    <t>MJJ850101 KP8</t>
  </si>
  <si>
    <t>HIDALGO 187 C0LONIA CENTRO</t>
  </si>
  <si>
    <t>presidencia1821@jocotepec.gob.mx</t>
  </si>
  <si>
    <t>(387) 76 30419</t>
  </si>
  <si>
    <t>01387 7631919</t>
  </si>
  <si>
    <t>LIC. JOSÉ MIGUEL GÓMEZ LÓPEZ</t>
  </si>
  <si>
    <t>LIC. MARTHA MACHUCA VALENCIA</t>
  </si>
  <si>
    <t>JEFE ADMINISTRATIVO GESTION INTEGRAL DEL AGUA POTABLE</t>
  </si>
  <si>
    <t>384.3 Km²</t>
  </si>
  <si>
    <t>054</t>
  </si>
  <si>
    <t>EL LIMÓN</t>
  </si>
  <si>
    <t>JUNTA LOCAL DE AGUA POTABLE Y ALCANTARILLADO EL LIMÓN</t>
  </si>
  <si>
    <t>JAPAL</t>
  </si>
  <si>
    <t>R. TUXCACUESCO</t>
  </si>
  <si>
    <t>ML 10101 G56</t>
  </si>
  <si>
    <t>CALLE RODRÍGO CAMACHO No. 1 COLONIA CENTRO</t>
  </si>
  <si>
    <t>ellimon@jalisco.gob.mx</t>
  </si>
  <si>
    <t>(321) 373 00 28</t>
  </si>
  <si>
    <t>(321) 373 01 93</t>
  </si>
  <si>
    <t>LIC. DAVID MÍCHEL CAMARENA</t>
  </si>
  <si>
    <t>LIC. ROBERTO REYES GUIZAR DAVID</t>
  </si>
  <si>
    <t>JEZLIA GUADALUPE PUENTES AGUILAR</t>
  </si>
  <si>
    <t>SECRETARIA AGUA POTABLE Y CATASTRO</t>
  </si>
  <si>
    <t>207,44 Km²</t>
  </si>
  <si>
    <t>057</t>
  </si>
  <si>
    <t>SURESTE</t>
  </si>
  <si>
    <t xml:space="preserve">L. CHAPALA </t>
  </si>
  <si>
    <t>MMP850101 12A</t>
  </si>
  <si>
    <t>JAVIER MINA No. 101 COLONIA CENTRO</t>
  </si>
  <si>
    <t>presidencialamanzanilla@gmail.com</t>
  </si>
  <si>
    <t>(372) 435 01 01</t>
  </si>
  <si>
    <t>CARLOS ANDRÉS LÓPEZ BARBOSA</t>
  </si>
  <si>
    <t>L.N.I.SHANTAL ASYADETH SÁNCHEZ GRANADA</t>
  </si>
  <si>
    <t>ENCARGADA DEAGUA POTABLE</t>
  </si>
  <si>
    <t>129.35 Km²</t>
  </si>
  <si>
    <t>059</t>
  </si>
  <si>
    <t>SISTEMA DE AGUA POTABLE, ALCANTARILLADO Y SANEAMIENTO DEL MUNICIPIO DE MAZAMITLA</t>
  </si>
  <si>
    <t>SAPASMAZA</t>
  </si>
  <si>
    <t>ARMERÍA-COAHUAYANA Y BALSAS</t>
  </si>
  <si>
    <t>COAHUAYANA,
TEPALCATEPEC</t>
  </si>
  <si>
    <t>L. CHAPALA, R. TUXPAN, R. QUITUPAN</t>
  </si>
  <si>
    <t>MMA 850101 N33</t>
  </si>
  <si>
    <t>FRANCISCO I MADERO # 20 COLONIA CENTRO</t>
  </si>
  <si>
    <t>agua.potable.maza@outlook.com</t>
  </si>
  <si>
    <t>(382) 538 0359</t>
  </si>
  <si>
    <t>sapasmaza@mazamitla .gob.mx</t>
  </si>
  <si>
    <t>ARQ. ANTONIO DE JESÚS RAMÍREZ RAMOS</t>
  </si>
  <si>
    <t>C. SERGIO CARLOS OCHOA TORRES</t>
  </si>
  <si>
    <t>DIRECTOR DE SAPASMAZA</t>
  </si>
  <si>
    <t>178.15 Km²</t>
  </si>
  <si>
    <t>SE DESCARGA ALRIO LA COFRADIA</t>
  </si>
  <si>
    <t>060</t>
  </si>
  <si>
    <t>MEXTICACÁN</t>
  </si>
  <si>
    <t xml:space="preserve">R. VERDE GRANDE </t>
  </si>
  <si>
    <t>MMJ 850101 UC3</t>
  </si>
  <si>
    <t>MORELOS No. 1 COL. CENTRO</t>
  </si>
  <si>
    <t>mexticac@jalisco.gob.mx</t>
  </si>
  <si>
    <t>(344) 702 01 16</t>
  </si>
  <si>
    <t>(344) 702 01 20</t>
  </si>
  <si>
    <t>LIC. NADIA NOEMÍ ORTÍZ PÉREZ</t>
  </si>
  <si>
    <t>C. LUIS GUSTAVO GONZÁLEZ GARCÍA</t>
  </si>
  <si>
    <t>204.99 Km²</t>
  </si>
  <si>
    <t>061</t>
  </si>
  <si>
    <t>DEPARTAMENTO AGUA POTABLE</t>
  </si>
  <si>
    <t>BOLAÑOS,
HUAYNAMOTA</t>
  </si>
  <si>
    <t>R. ATENGO, R. HUICHOL, R. BOLAÑOS ALTO, R. VALPARAÍSO, R. COLOTLÁN</t>
  </si>
  <si>
    <t>MMJ 850101 QM6</t>
  </si>
  <si>
    <t>JARDIN HIDALGO S/N  (PALACIO MUNICIPAL) COLONIA CENTRO</t>
  </si>
  <si>
    <t>presidentemunicipal.mezjal@gmail.com</t>
  </si>
  <si>
    <t>(457) 981 0004</t>
  </si>
  <si>
    <t>(457) 981 00 44</t>
  </si>
  <si>
    <t>C. CESAR ROLANDO DE LA TORRE MARTÍNEZ</t>
  </si>
  <si>
    <t>C. JOSÉ GPE. ORTÍZ CENICEROS</t>
  </si>
  <si>
    <t>DIRECTOR DE SERVICIOS PUBLICOS MUNICIPALES</t>
  </si>
  <si>
    <t>MUY ALTO</t>
  </si>
  <si>
    <t>063</t>
  </si>
  <si>
    <t>OCOTLÁN</t>
  </si>
  <si>
    <t>DIRECCIÓN DE AGUA, DRENAJE Y SANEAMIENTO</t>
  </si>
  <si>
    <t>R. ZULA, L. CHAPALA, L. CHAPALA- R. CORONA</t>
  </si>
  <si>
    <t>MOJ 850101 A88</t>
  </si>
  <si>
    <t>HIDALGO No 65 COLONIA CENTRO</t>
  </si>
  <si>
    <t>presidencia@ocotlan.gob.mx</t>
  </si>
  <si>
    <t>(392) 92 23240</t>
  </si>
  <si>
    <t>MTRO. PAULO GABRIEL HERNÁNDEZ HERNÁNDEZ</t>
  </si>
  <si>
    <t>ING. JOSÉ ANTONIO ARRIAGA ROMERO</t>
  </si>
  <si>
    <t>DIRECTOR DE GESTION INTEGRAL DEL AGUA</t>
  </si>
  <si>
    <t>247.70 Km²</t>
  </si>
  <si>
    <t>SE CANALIZA EL VOLUMEN TRATADO AL RÍO SANTIAGO</t>
  </si>
  <si>
    <t>066</t>
  </si>
  <si>
    <t>PONCITLÁN</t>
  </si>
  <si>
    <t>L CHAPALA- R. CORONA, L. CHAPALA</t>
  </si>
  <si>
    <t>MPJ 850101 4W9</t>
  </si>
  <si>
    <t>PALACIO MUNICIPAL S/N COLONIA CENTRO</t>
  </si>
  <si>
    <t>gobierno@poncitlan.gob.mx</t>
  </si>
  <si>
    <t>(391) 921 09 04</t>
  </si>
  <si>
    <t>(391) 921 02 69</t>
  </si>
  <si>
    <t>C. LUIS MIGUEL NÚÑEZ LÓPEZ</t>
  </si>
  <si>
    <t>L.A.E. MARCO GALIO DELGADILLO GARCÍA</t>
  </si>
  <si>
    <t>SE VA AL RÍO SANTIAGO</t>
  </si>
  <si>
    <t>068</t>
  </si>
  <si>
    <t>VILLA PURIFICACIÓN</t>
  </si>
  <si>
    <t>R. SAN NICOLÁS, R. CUITZAMALA, R. PURIFICACIÓN, R. AYUQUILA</t>
  </si>
  <si>
    <t>PMP 850101 JV2</t>
  </si>
  <si>
    <t>NICOLAS BRAVO N° 95 COLONIA CENTRO</t>
  </si>
  <si>
    <t>haciendamunicipal@villapurificacion.gob.mx</t>
  </si>
  <si>
    <t>(357) 37 50140</t>
  </si>
  <si>
    <t>C. MOISÉS BRAMBILA PELAYO</t>
  </si>
  <si>
    <t xml:space="preserve">C. JUAN RAMÓN QUINTERO GUDIÑO </t>
  </si>
  <si>
    <t>ENCARGADO DE AGUA POTABLE</t>
  </si>
  <si>
    <t>1,937.61 Km²</t>
  </si>
  <si>
    <t>073</t>
  </si>
  <si>
    <t>R. DE LOS LAGOS, R. GRANDE, R. SAN MIGUEL</t>
  </si>
  <si>
    <t>MSJ 871101 CKA</t>
  </si>
  <si>
    <t>SIMÓN HERNANDEZ No. 1 COLONIA CENTRO</t>
  </si>
  <si>
    <t>presidencia2015sanjuan@gmail.com</t>
  </si>
  <si>
    <t>(395) 785 00 01 EXT. 124</t>
  </si>
  <si>
    <t>L.C.I. JESÚS UBALDO MEDINA BRISEÑO</t>
  </si>
  <si>
    <t>C. RENE VALDIVIA VAZQUEZ</t>
  </si>
  <si>
    <t>DIRECTOR JUNTA LOCAL AGUA POTABLE Y ALCANTARILLADO</t>
  </si>
  <si>
    <t>832.15 Km²</t>
  </si>
  <si>
    <t>075</t>
  </si>
  <si>
    <t>AMECA-ATENGUILLO,
SANTIAGO-AGUAMILPA</t>
  </si>
  <si>
    <t>L. MAGDALENA- L. PALO VERDE, R. AMECA- PIJINTO</t>
  </si>
  <si>
    <t>MSM 850101 G68</t>
  </si>
  <si>
    <t>FRANCISCO I. MADERO No. 25 COLONIA CENTRO</t>
  </si>
  <si>
    <t>presidenciasanmarcos2021@gmail.com</t>
  </si>
  <si>
    <t>(386) 757 06 45</t>
  </si>
  <si>
    <t>01 386 757 06 17</t>
  </si>
  <si>
    <t>ARQ. DAVID SÁNCHEZ DOMÍNGUEZ</t>
  </si>
  <si>
    <t>C. RICARDO FABIÁN FLORES CHAVIRA</t>
  </si>
  <si>
    <t>C. RICARDO FABÍAN FLORES CHAVIRA</t>
  </si>
  <si>
    <t>292.85 Km²</t>
  </si>
  <si>
    <t>082</t>
  </si>
  <si>
    <t>ARMERÍA,
LAGO CHAPALA</t>
  </si>
  <si>
    <t>L. DE SAYULA, R. TUXCACUESCO</t>
  </si>
  <si>
    <t>MISA 8101018C8</t>
  </si>
  <si>
    <t>VALLARTA # 26 COLONIA CENTRO</t>
  </si>
  <si>
    <t>presidencia.sayula@hotmail.com</t>
  </si>
  <si>
    <t>(342) 42 20693</t>
  </si>
  <si>
    <t xml:space="preserve">(342) 42 20693 </t>
  </si>
  <si>
    <t>LIC. OSCAR DANIEL CARRIÓN CALVARIO</t>
  </si>
  <si>
    <t>ING. LUIS MARTÍN FAJARDO DUEÑAS</t>
  </si>
  <si>
    <t>REGIDOR DE AGUA POTABLE</t>
  </si>
  <si>
    <t>275 Km²</t>
  </si>
  <si>
    <t>083</t>
  </si>
  <si>
    <t>LAGO CHAPALA,
PRESA LA VEGA-COCULA</t>
  </si>
  <si>
    <t>L. DE SAN MARCOS, R. SALADO</t>
  </si>
  <si>
    <t>TMU 450619 IG7</t>
  </si>
  <si>
    <t>RAMON CORONA # 5 COLONIA CENTRO</t>
  </si>
  <si>
    <t>sparticular.tala@gmail.com</t>
  </si>
  <si>
    <t xml:space="preserve">(384) 738-0005  ext. 119 </t>
  </si>
  <si>
    <t>384 738-0005 comutador</t>
  </si>
  <si>
    <t>ING. ENRIQUE GABRIEL BUENROSTRO AHUED</t>
  </si>
  <si>
    <t>ING. GUILLERMO ALEJANDRO OROZCO CALDERÓN</t>
  </si>
  <si>
    <t>ING. GUILLERMO ALEJANDRO OROZCO CALDERON</t>
  </si>
  <si>
    <t>389.25 Km²</t>
  </si>
  <si>
    <t>085</t>
  </si>
  <si>
    <t xml:space="preserve">PATRONATO Y DIRECCIÓN DE AGUA POTABLE Y ALCANTARILLADO </t>
  </si>
  <si>
    <t>LERMA- SANTIAGO, ARMERÍA-COAHUAYANA Y BALSAS</t>
  </si>
  <si>
    <t>COAHUAYANA,
LAGO CHAPALA,
TEPALCATEPEC</t>
  </si>
  <si>
    <t>R. TUXPAN, R. SAN JERÓNIMO, R. ALTO TEPALCATEPEC, L. DE ZAPOTLÁN</t>
  </si>
  <si>
    <t>PMT 871101 6X7</t>
  </si>
  <si>
    <t>MORELOS 232 NTE  PATRONATO Y RAMON CORONA 32 AYUNTAMIENTO</t>
  </si>
  <si>
    <t>presidencia@tamazuladegordiano.gob.mx</t>
  </si>
  <si>
    <t xml:space="preserve"> Patronato(358) 416 11 10  Ayuntamiento (358)103 0000 Ext. 134</t>
  </si>
  <si>
    <t>(358) 103 00 00  Ext. 134</t>
  </si>
  <si>
    <t>PATRONATO Y CENTRALIZADO MUNICIPAL</t>
  </si>
  <si>
    <t>DR. FRANCISCO JAVIER ÁLVAREZ CHÁVEZ</t>
  </si>
  <si>
    <t>TEC. SAÚL BRACAMONTES GODÍNEZ</t>
  </si>
  <si>
    <t>086</t>
  </si>
  <si>
    <t>SISTEMA INTEGRAL DE AGUA DE TAPALPA</t>
  </si>
  <si>
    <t>SIAT</t>
  </si>
  <si>
    <t>SIA080327B58</t>
  </si>
  <si>
    <t>PRIVADA LUIS ENRIQUE BRACAMONTES Nº 40 COLONIA CENTRO</t>
  </si>
  <si>
    <t>contacto@siatapalpa.com.mx</t>
  </si>
  <si>
    <t>(343) 43 20296</t>
  </si>
  <si>
    <t>MTRA. LUZ ELVIRA MANZANO OCHOA</t>
  </si>
  <si>
    <t>ING. RAFAEL SÁNCHEZ DE LA TORRE</t>
  </si>
  <si>
    <t xml:space="preserve">ING. RAFAEL SÄNCHEZ DE LA TORRE Y ANNA PAULA DAMIÁN </t>
  </si>
  <si>
    <t>406,32 km²</t>
  </si>
  <si>
    <t>087</t>
  </si>
  <si>
    <t>TECALITLÁN</t>
  </si>
  <si>
    <t>R. AHUIJULLO, R. TEPALCATEPEC, R. SAN JERÓNIMO, R. COAHUAYANA, R. TUXPAN</t>
  </si>
  <si>
    <t>MTE 871101 HLA</t>
  </si>
  <si>
    <t>INTERIOR DEL MERCADO MUNICIPAL, PLANTA ALTA, LOCAL N° 16 COLONIA CENTRO</t>
  </si>
  <si>
    <t>tecalitlangob@gmail.com</t>
  </si>
  <si>
    <t>(371) 41 80169</t>
  </si>
  <si>
    <t>C. MARTÍN LARIOS GARCÍA</t>
  </si>
  <si>
    <t>C. OSCAR MARIO CHÁVEZ DOÑAN</t>
  </si>
  <si>
    <t>1,301.91 Km²</t>
  </si>
  <si>
    <t>SE VA AL ARROYO TECALITLAN</t>
  </si>
  <si>
    <t>089</t>
  </si>
  <si>
    <t>L. DE SAYULA, L. DE SAN MARCOS, R. TUXCACUESCO</t>
  </si>
  <si>
    <t>MTM 871101 P51</t>
  </si>
  <si>
    <t>HIDALGO NORTE No. 2 COLONIA CENTRO</t>
  </si>
  <si>
    <t>techaluta_jalisco@hotmail.com</t>
  </si>
  <si>
    <t>(372) 424 56 65</t>
  </si>
  <si>
    <t>(372) 424 51 39</t>
  </si>
  <si>
    <t>LIC. SERGIO VELÁZQUEZ ENRÍQUEZ</t>
  </si>
  <si>
    <t>C. MIGUEL ÁNGEL CEDANO MUNDO</t>
  </si>
  <si>
    <t>LAGUNA DE SECA DE SAYULA</t>
  </si>
  <si>
    <t>092</t>
  </si>
  <si>
    <t>TEOCUITATLÁN DE CORONA</t>
  </si>
  <si>
    <t>L. DE SAYULA, L CHAPALA</t>
  </si>
  <si>
    <t>MTC 850101 IG5</t>
  </si>
  <si>
    <t>ALVARO OBREGON No. 16 COLONIA CENTRO</t>
  </si>
  <si>
    <t>h.ayuntamiento.t2015@outlook.com</t>
  </si>
  <si>
    <t>(372) 428 00 19</t>
  </si>
  <si>
    <t>(372) 428 03 82</t>
  </si>
  <si>
    <t>DESCONCENTRADO</t>
  </si>
  <si>
    <t>ING. CARLOS EDUARDO HERNÁNDEZ FLORES</t>
  </si>
  <si>
    <t>C. J. BENJAMÍN SAHAGÚN TORRES</t>
  </si>
  <si>
    <t>L.C.P. ABRAHAM SANCHÉZ OCHOA Y C. BENJAMÍN SAHAGÚN TORRES</t>
  </si>
  <si>
    <t>TESORERO Y DIRECTOR DE AGUA POTABLE</t>
  </si>
  <si>
    <t>409.98 Km²</t>
  </si>
  <si>
    <t>95,21%</t>
  </si>
  <si>
    <t>090</t>
  </si>
  <si>
    <t>TENAMAXTLÁN</t>
  </si>
  <si>
    <t>R. TUXCACUESCO, R. AYUQUILA</t>
  </si>
  <si>
    <t>MTE 850101 QNA</t>
  </si>
  <si>
    <t>AV. DE LOS MAESTROS No. 4 COLONIA CENTRO</t>
  </si>
  <si>
    <t>tesoreriatena2018-2021@hotmail.com</t>
  </si>
  <si>
    <t>(349) 775 01 40</t>
  </si>
  <si>
    <t>(349) 775 05 75</t>
  </si>
  <si>
    <t>YOLANDA MEZA ZEPEDA/ INTERINO ARQ. GILBERTO PÉREZ BARAJAS</t>
  </si>
  <si>
    <t>C. EFRAÍN PÉREZ FLORES</t>
  </si>
  <si>
    <t>337.99 Km²</t>
  </si>
  <si>
    <t>094</t>
  </si>
  <si>
    <t>SISTEMA DE AGUA POTABLE Y ALCANTARILLADO DE TEQUILA</t>
  </si>
  <si>
    <t>SAPATEQ</t>
  </si>
  <si>
    <t>BOLAÑOS,
SANTIAGO-AGUAMILPA,
SANTIAGO-GUADALAJARA,
PRESA LA VEGA-COCULA</t>
  </si>
  <si>
    <t>R. BOLAÑOS BAJO, P. SANTA ROSA- R. BOLAÑOS, R. CHICO, R. CUIXTLA, R. VERDE- P. SANTA ROSA</t>
  </si>
  <si>
    <t>MTJ 850101 QF 9</t>
  </si>
  <si>
    <t>JOSE CUERVO # 33 COLONIA CENTRO</t>
  </si>
  <si>
    <t>presidentetql@gmail.com</t>
  </si>
  <si>
    <t>(374) 74 20012</t>
  </si>
  <si>
    <t>01374 7421221</t>
  </si>
  <si>
    <t>C. JOSÉ ALFONSO MAGALLANES RUBIO</t>
  </si>
  <si>
    <t>ING. EMITERIO ESTRADA CASTRO</t>
  </si>
  <si>
    <t>1364.1 Km²</t>
  </si>
  <si>
    <t>SE DESCARGA AL RÍO LERMA</t>
  </si>
  <si>
    <t>095</t>
  </si>
  <si>
    <t>TEUCHITLÁN</t>
  </si>
  <si>
    <t>DEPARTAMENTO DE AGUA  POTABLE Y ALCANTSARILLADO</t>
  </si>
  <si>
    <t>R. COCULA, R. SALADO, R. VERDE- P. SANTA ROSA</t>
  </si>
  <si>
    <t>MTJ 850101 TM8</t>
  </si>
  <si>
    <t>16 DE SEPTIEMBRE No 10 COLONIA CENTRO</t>
  </si>
  <si>
    <t>aguapotable20182021@gmail.com</t>
  </si>
  <si>
    <t>(384) 733 01 29</t>
  </si>
  <si>
    <t>(384) 733 08 33</t>
  </si>
  <si>
    <t>C. JOSÉ ALEJANDRO ARREOLA SOTO</t>
  </si>
  <si>
    <t>C. JORGE ALBERTO MURGUÍA SÁNCHEZ</t>
  </si>
  <si>
    <t>285.53 Km²</t>
  </si>
  <si>
    <t>096</t>
  </si>
  <si>
    <t>TIZAPÁN EL ALTO</t>
  </si>
  <si>
    <t>SISTEMA DE AGUA POTABLE Y ALCANTARILLADO MUNICIPAL</t>
  </si>
  <si>
    <t>L. CHAPALA</t>
  </si>
  <si>
    <t>MTA 850101 F43</t>
  </si>
  <si>
    <t>EUGENIO PÉREZ # 3-A COLONIA CENTRO</t>
  </si>
  <si>
    <t>presidenciatizapan@hotmail.com</t>
  </si>
  <si>
    <t>(376)76 80404</t>
  </si>
  <si>
    <t>C. JOSÉ SANTIAGO CORONADO VALENCIA</t>
  </si>
  <si>
    <t>ING. JUAN CARLOS NÚÑEZ SOTELO</t>
  </si>
  <si>
    <t>ING. JUAN CARLOS NUÑEZ SOTELO</t>
  </si>
  <si>
    <t>273.32 Km²</t>
  </si>
  <si>
    <t>107</t>
  </si>
  <si>
    <t>L. CHAPALA, L. DE SAYULA</t>
  </si>
  <si>
    <t>MTJ 850101 M77</t>
  </si>
  <si>
    <t>RAMON CORONA S/N COLONIA CENTRO</t>
  </si>
  <si>
    <t>remanace@hotmail.com</t>
  </si>
  <si>
    <t>(376) 76 82660</t>
  </si>
  <si>
    <t>REYES MANCILLA ACEVES</t>
  </si>
  <si>
    <t>C. MARTÍN SÁNCHEZ GALINDO</t>
  </si>
  <si>
    <t xml:space="preserve">C. MARTÍN SÁNCHEZ GALINDO </t>
  </si>
  <si>
    <t>298.94 Km²</t>
  </si>
  <si>
    <t>SE VIERTE A EL LAGO DE CHAPALA</t>
  </si>
  <si>
    <t>108</t>
  </si>
  <si>
    <t>R. COAHUAYANA, R. ARMERÍA, R. TUXPAN</t>
  </si>
  <si>
    <t>MTU 850101 G74</t>
  </si>
  <si>
    <t>PORTAL HIDALGO No. 7 COLONIA CENTRO</t>
  </si>
  <si>
    <t>tuxpan2018-2021@outlook.com</t>
  </si>
  <si>
    <t>(371) 417 39 20</t>
  </si>
  <si>
    <t>(371) 417 20 85</t>
  </si>
  <si>
    <t>M.C.D. EDWIN ROMERO CORTÉS</t>
  </si>
  <si>
    <t>ING. EDWIN SILVA CASTILLO</t>
  </si>
  <si>
    <t>ING. EDWIN SILVA CASTILLO Y ABENAMAR URIEL MUNGUÍA CHAVEZ</t>
  </si>
  <si>
    <t>DIRECTOR DE AGUA POTABLE Y AUXILIAR DE AGUA POTABLE</t>
  </si>
  <si>
    <t>541.75 Km²</t>
  </si>
  <si>
    <t>114</t>
  </si>
  <si>
    <t>ARMERÍA-COAHUAYANA, LERMA-SANTIAGO Y AMECA</t>
  </si>
  <si>
    <t xml:space="preserve">R. COCULA, R. SALADO, L. DE SAN MARCOS </t>
  </si>
  <si>
    <t>MVC 800101 BC8</t>
  </si>
  <si>
    <t>VENUSTIANO CARRANZA No 24 COLONIA CENTRO</t>
  </si>
  <si>
    <t>secretariaparticular@villacorona .gob-mx</t>
  </si>
  <si>
    <t>(387) 778 05 15</t>
  </si>
  <si>
    <t>LUIS RENÉ RUELAS ORTEGA</t>
  </si>
  <si>
    <t>ARQ. MIGUEL ÁNGEL ORTIZ TORRES</t>
  </si>
  <si>
    <t xml:space="preserve">ARQ. MIGUEL ANGEL ORTIZ TORRES </t>
  </si>
  <si>
    <t>DIRECTOR DE OBRAS PÚBLICAS</t>
  </si>
  <si>
    <t>118</t>
  </si>
  <si>
    <t>YAHUALICA DE GONZÁLEZ G.</t>
  </si>
  <si>
    <t>YAHUALICA DE GONZÁLEZ GALLO</t>
  </si>
  <si>
    <t>R. VERDE GRANDE, R. JUCHIPILA - MOYAHUA</t>
  </si>
  <si>
    <t>MYJ 850101 L61</t>
  </si>
  <si>
    <t>JUARÉZ No. 28 COLONIA CENTRO</t>
  </si>
  <si>
    <t>cucoglez@hotmail.es
aguapotableyahualica@hotmail.com</t>
  </si>
  <si>
    <t>(344) 784 01 49</t>
  </si>
  <si>
    <t>MTRO. ALEJANDRO MACÍAS VELASCO</t>
  </si>
  <si>
    <t>ING. J. REFUGIO GONZÁLEZ JIMÉNEZ</t>
  </si>
  <si>
    <t>478.3 Km²</t>
  </si>
  <si>
    <t>119</t>
  </si>
  <si>
    <t>R. COCULA, L. DE SAN MARCOS, L. DE SAYULA, L. CHAPALA</t>
  </si>
  <si>
    <t>MZT8501014S6</t>
  </si>
  <si>
    <t>LEANDRO VALLE # 13 COLONIA CENTRO</t>
  </si>
  <si>
    <t>zacoalcoap1821@hotmail,com</t>
  </si>
  <si>
    <t>(326) 423 00 71  ext. 120</t>
  </si>
  <si>
    <t>326 423 10 88</t>
  </si>
  <si>
    <t>C. JAVIER JIMÉNEZ ÁLVAREZ</t>
  </si>
  <si>
    <t>C. OSCAR PAUL GAMBOA MAGAÑA</t>
  </si>
  <si>
    <t>JEFE DE AGUA POTABLE Y ALCANTARILLADO</t>
  </si>
  <si>
    <t>491.3  Km²</t>
  </si>
  <si>
    <t>124</t>
  </si>
  <si>
    <t>R. VERDE GRANDE, R. CALDERÓN, R. LA LAJA, L. CHAPALA- R. CORONA, R. CORONA- R. VERDE</t>
  </si>
  <si>
    <t>MZJ 850101 824</t>
  </si>
  <si>
    <t>REFORMA No. 2 COLONIA CENTRO</t>
  </si>
  <si>
    <t>larazapo08@hotmail.com</t>
  </si>
  <si>
    <t>(373) 734 10 24</t>
  </si>
  <si>
    <t>(373) 734 10 99</t>
  </si>
  <si>
    <t>HÉCTOR ÁLVAREZ CONTRERAS</t>
  </si>
  <si>
    <t>ING. RAÚL LARA GÓMEZ</t>
  </si>
  <si>
    <t>ING.. RAÚL LARA GÓMEZ</t>
  </si>
  <si>
    <t>125</t>
  </si>
  <si>
    <t>SAN IGNACIO CERRO GORDO</t>
  </si>
  <si>
    <t>SISTEMA DE AGUA POTABLE, ALCANTARILLADO Y SANEAMIENTO DEL MPIO. DE SAN IGNACIO CERRRO GORDO</t>
  </si>
  <si>
    <t>SAPASSICG</t>
  </si>
  <si>
    <t>|</t>
  </si>
  <si>
    <t>R. DEL VALLE, R. ZULA</t>
  </si>
  <si>
    <t>SAP080429EE5</t>
  </si>
  <si>
    <t>RAMON CORONA No. 48 SUR COLONIA CENTRO</t>
  </si>
  <si>
    <t xml:space="preserve">sapassicg@hotmail.com
oficialiasapasigcg@hotmail.com
</t>
  </si>
  <si>
    <t>(348) 716 1613</t>
  </si>
  <si>
    <t>(348) 716 16 13</t>
  </si>
  <si>
    <t>LIC. JOSÉ CLEOFAS OROZCO OROZCO</t>
  </si>
  <si>
    <t>LIC. LUCIA SALAS CERVANTES</t>
  </si>
  <si>
    <t>LIC. LUCIA SALAS CERVANTES Y ROSALIA JIMENEZ ZAMUDIO</t>
  </si>
  <si>
    <t>3.20 Km²</t>
  </si>
  <si>
    <t>Cobertura de Agua2</t>
  </si>
  <si>
    <t>Alcantarillado3</t>
  </si>
  <si>
    <t>Cobertura de Saneamiento4</t>
  </si>
  <si>
    <t>N° de Usuarios5</t>
  </si>
  <si>
    <t>Cartera Vencida6</t>
  </si>
  <si>
    <t>N° de Usuarios7</t>
  </si>
  <si>
    <t>Consumos m³8</t>
  </si>
  <si>
    <t>Facturación Servicio9</t>
  </si>
  <si>
    <t>Facturación Saneamiento10</t>
  </si>
  <si>
    <t>Facturación Infraestructura11</t>
  </si>
  <si>
    <t>Total Facturación12</t>
  </si>
  <si>
    <t>Total Tomas 13</t>
  </si>
  <si>
    <t>Facturación Servicio14</t>
  </si>
  <si>
    <t>Facturación Saneamiento15</t>
  </si>
  <si>
    <t>Facturación Infraestructura16</t>
  </si>
  <si>
    <t>Total Facturación17</t>
  </si>
  <si>
    <t>Capacitad Inst. L/S18</t>
  </si>
  <si>
    <t>Gasto Tratado L/S19</t>
  </si>
  <si>
    <t>Horas de Operación Promedio20</t>
  </si>
  <si>
    <t>Nombre del Organismo</t>
  </si>
  <si>
    <t>Siglas del Organismo</t>
  </si>
  <si>
    <t>Presidente municipal</t>
  </si>
  <si>
    <t>Director  del Organismo</t>
  </si>
  <si>
    <t xml:space="preserve">Población Total </t>
  </si>
  <si>
    <t>Hacinamiento en Cabecera Municipal</t>
  </si>
  <si>
    <t>Hacinamiento en  Municipio</t>
  </si>
  <si>
    <t>Taza de Crecimiento</t>
  </si>
  <si>
    <t>Total de Viviendas en Cabecera</t>
  </si>
  <si>
    <t>Cobertura de Alcantarillado</t>
  </si>
  <si>
    <t>DATOS GENERALES</t>
  </si>
  <si>
    <t>DATOS FINACIEROS</t>
  </si>
  <si>
    <t>Recaudación a Tiempo</t>
  </si>
  <si>
    <t>Recaudación 20%</t>
  </si>
  <si>
    <t>Recaudación 3%</t>
  </si>
  <si>
    <t>Recaudación Rezagos</t>
  </si>
  <si>
    <t>Derechos Conexión Agua</t>
  </si>
  <si>
    <t>Derechos Conexión Drenaje</t>
  </si>
  <si>
    <t>Devolución PRODDER</t>
  </si>
  <si>
    <t>INGRESOS</t>
  </si>
  <si>
    <t>ENGRESOS</t>
  </si>
  <si>
    <t>Salarios Eventuales</t>
  </si>
  <si>
    <t xml:space="preserve">Gastos Administración </t>
  </si>
  <si>
    <t>Pagos PRODDER</t>
  </si>
  <si>
    <t>Rehabilitación Agua</t>
  </si>
  <si>
    <t>Rehabilitación Alcantarillado</t>
  </si>
  <si>
    <t>Ampliación  Agua</t>
  </si>
  <si>
    <t>Ampliación  Alcantarillado</t>
  </si>
  <si>
    <t xml:space="preserve">TOTAL EGRESOS </t>
  </si>
  <si>
    <t>DATOS COMERCIALES</t>
  </si>
  <si>
    <t>Tomas no Domesticas</t>
  </si>
  <si>
    <t>Total Tomas Cuota Fija Sin Clasificación</t>
  </si>
  <si>
    <t>CUOTA FIJA NUEVA ESTRUCTURA</t>
  </si>
  <si>
    <t>Habitacional Genérica</t>
  </si>
  <si>
    <t>Habitacional Alta</t>
  </si>
  <si>
    <t>No Habitacional Seco</t>
  </si>
  <si>
    <t>No Habitacional Alto</t>
  </si>
  <si>
    <t>No Habitacional Intensivo</t>
  </si>
  <si>
    <t xml:space="preserve">Total de Tomas Habitacional </t>
  </si>
  <si>
    <t xml:space="preserve">Total de Tomas No Habitacional </t>
  </si>
  <si>
    <t>TOTAL INGRESOS</t>
  </si>
  <si>
    <t>SERVICIO MEDIDO</t>
  </si>
  <si>
    <t>Tomas Instituciones Públicas</t>
  </si>
  <si>
    <t xml:space="preserve"> Total de Tomas Servicio Medido</t>
  </si>
  <si>
    <t xml:space="preserve">TOTAL DE TOMAS </t>
  </si>
  <si>
    <t>CUOTA FIJA TRADICIONAL</t>
  </si>
  <si>
    <t>NUM. TOMAS</t>
  </si>
  <si>
    <t>DATOS TÉCNICOS</t>
  </si>
  <si>
    <r>
      <t>Total Consumos Cuota Fija Sin Clasificación M</t>
    </r>
    <r>
      <rPr>
        <b/>
        <sz val="14"/>
        <color theme="1"/>
        <rFont val="Calibri"/>
        <family val="2"/>
      </rPr>
      <t>³</t>
    </r>
  </si>
  <si>
    <t>Total Consumos Cuota Fija Sin Clasificación M³</t>
  </si>
  <si>
    <r>
      <t xml:space="preserve"> Total de Consumos Servicio Medido M</t>
    </r>
    <r>
      <rPr>
        <b/>
        <sz val="14"/>
        <color theme="1"/>
        <rFont val="Calibri"/>
        <family val="2"/>
      </rPr>
      <t>³</t>
    </r>
  </si>
  <si>
    <r>
      <t>Total de Consumos Habitacional M</t>
    </r>
    <r>
      <rPr>
        <b/>
        <sz val="14"/>
        <color theme="1"/>
        <rFont val="Calibri"/>
        <family val="2"/>
      </rPr>
      <t>³</t>
    </r>
  </si>
  <si>
    <t>Total Tomas Cuota Fija  Clasificación Tradicional</t>
  </si>
  <si>
    <t>MUNICIPIO</t>
  </si>
  <si>
    <t>AÑO</t>
  </si>
  <si>
    <r>
      <t>Consumos Domésticos m</t>
    </r>
    <r>
      <rPr>
        <b/>
        <sz val="8"/>
        <color indexed="8"/>
        <rFont val="Calibri"/>
        <family val="2"/>
      </rPr>
      <t>³</t>
    </r>
  </si>
  <si>
    <r>
      <t>Consumos No Domésticos m</t>
    </r>
    <r>
      <rPr>
        <b/>
        <sz val="8"/>
        <color indexed="8"/>
        <rFont val="Calibri"/>
        <family val="2"/>
      </rPr>
      <t>³</t>
    </r>
  </si>
  <si>
    <t>Habitacional Mínima</t>
  </si>
  <si>
    <t>Energía Eléctrica  Administración</t>
  </si>
  <si>
    <t>Energía Eléctrica  Operación</t>
  </si>
  <si>
    <t>Energía Eléctrica  Plantas Potabilizadoras</t>
  </si>
  <si>
    <t xml:space="preserve">Total de Consumos No Habitacional </t>
  </si>
  <si>
    <t>Tomas Servicio de Hotelería</t>
  </si>
  <si>
    <t>Infraestructura Agua</t>
  </si>
  <si>
    <t>Infraestructura Pozos</t>
  </si>
  <si>
    <t>Infraestructura Saneamiento</t>
  </si>
  <si>
    <t>024</t>
  </si>
  <si>
    <t>ARMERÍA-COAHUAYANA Y AMECA</t>
  </si>
  <si>
    <t>ARMERÍA,
PRESA LA VEGA-COCULA</t>
  </si>
  <si>
    <t>R. COCULA</t>
  </si>
  <si>
    <t>MCJ 850101 1C5</t>
  </si>
  <si>
    <t>ALVARO OBREGON No. 30 COLONIA CENTRO</t>
  </si>
  <si>
    <t>presidencia@cocula.gob.mx</t>
  </si>
  <si>
    <t>(377) 77 30021</t>
  </si>
  <si>
    <t>L.C.P. MIGUEL DE JESÚS ESPARZA PARTIDA</t>
  </si>
  <si>
    <t>C. ORLANDO NATANAEL QUINTERO MALDONADO</t>
  </si>
  <si>
    <t>C ORLANDO NATANAEL QUINTERO MALDONADO</t>
  </si>
  <si>
    <t>431.94 Km²</t>
  </si>
  <si>
    <t>052</t>
  </si>
  <si>
    <t>JUCHITLÁN</t>
  </si>
  <si>
    <t>R. DE TUXCACUESCO</t>
  </si>
  <si>
    <t>MJJ 850101 JJ3</t>
  </si>
  <si>
    <t>GALVAN No. 10 COLONIA CENTRO</t>
  </si>
  <si>
    <t>orgullosamente_juchitlense@outlook.com</t>
  </si>
  <si>
    <t>(349) 374 01 49</t>
  </si>
  <si>
    <t>349 374 05 00</t>
  </si>
  <si>
    <t>C. RICARDO RANGEL FLETES</t>
  </si>
  <si>
    <t xml:space="preserve">C. JUAN PABLO SANTANA </t>
  </si>
  <si>
    <t>C. JUAN PABLO SANTANA</t>
  </si>
  <si>
    <t>403.88 Km²</t>
  </si>
  <si>
    <t>016</t>
  </si>
  <si>
    <t>AYOTLÁN</t>
  </si>
  <si>
    <t>R. ÁNGULO- R. BRISEÑAS, R. HUASCATO, R. ZULA</t>
  </si>
  <si>
    <t>MAJ 680101 FYA</t>
  </si>
  <si>
    <t>CLEMENTE AGUIRRE No. 30 COLONIA CENTRO</t>
  </si>
  <si>
    <t>oficinapresidencia.ayotlanjal@hotmail.com</t>
  </si>
  <si>
    <t>C. GABRIEL VÁSQUEZ ANDRADE</t>
  </si>
  <si>
    <t>L.A.E. CARINA SOTO GONZÁLEZ</t>
  </si>
  <si>
    <t xml:space="preserve">L.A.E. CARINA SOTO GONZÁLEZ </t>
  </si>
  <si>
    <t>518.57 Km²</t>
  </si>
  <si>
    <t/>
  </si>
  <si>
    <t>019</t>
  </si>
  <si>
    <t>R. BOLAÑO ALTO, R. CARBONERA, R. HUICHOL</t>
  </si>
  <si>
    <t>MBJ 850101 999</t>
  </si>
  <si>
    <t>PALACIO No. 5 COLONIA CENTRO</t>
  </si>
  <si>
    <t>h.ayutramiento1821bolanos@gmail.com</t>
  </si>
  <si>
    <t>(437) 952 50 79</t>
  </si>
  <si>
    <t>(439) 952 50 40</t>
  </si>
  <si>
    <t>ING. MANUEL VILLALOBOS ÁLVAREZ</t>
  </si>
  <si>
    <t>C. OLEGARIO GAMBOA BAÑUELOS</t>
  </si>
  <si>
    <t>C. OLEGARIO GAMBOA BAÑUELOS Y ING. JULIO CESAR TORRES DE LA O</t>
  </si>
  <si>
    <t>DIRECTOR DE OBRAS PUBLICAS Y SUBDIRECTOR DE OBRAS PÚBLICAS</t>
  </si>
  <si>
    <t>1134 Km²</t>
  </si>
  <si>
    <t>031</t>
  </si>
  <si>
    <t>CHIMALTITÁN</t>
  </si>
  <si>
    <t>R. BOLAÑOS BAJO, R. BOLAÑOS ALTO, R. CARBONERA</t>
  </si>
  <si>
    <t>MCJ 850101 8K1</t>
  </si>
  <si>
    <t>Presidencia_Municipal2018-2021@hotmail.com</t>
  </si>
  <si>
    <t>(437) 952 51 21</t>
  </si>
  <si>
    <t>(437) 952 51 93</t>
  </si>
  <si>
    <t>C. VICENTA TORRES TORRES</t>
  </si>
  <si>
    <t>ENC. ELIODORO YÁÑEZ OLAGUE</t>
  </si>
  <si>
    <t>ELIODORO YAÑEZ Y C. FERNANDO MUÑOZ LOPÉZ</t>
  </si>
  <si>
    <t>ENCARGADO DE AGUA POTABLE Y TESORERO MUNICIPAL</t>
  </si>
  <si>
    <t>970.03 Km²</t>
  </si>
  <si>
    <t>RIO BOLAÑOS</t>
  </si>
  <si>
    <t>062</t>
  </si>
  <si>
    <t>MIXTLÁN</t>
  </si>
  <si>
    <t>AMECA-ATENGUILLO,
AMECA-IXTAPA,
ARMERÍA</t>
  </si>
  <si>
    <t>R. MASCOTA, R. ATENGUILLO, R. AYUQUILA</t>
  </si>
  <si>
    <t>MMJ 850101 LZ7</t>
  </si>
  <si>
    <t>ELISEO R. MORALES No 1 COLONIA CENTRO</t>
  </si>
  <si>
    <t>mixtlan2015@hotmail.com</t>
  </si>
  <si>
    <t>(388) 736 52 49</t>
  </si>
  <si>
    <t>(388) 736 53 77</t>
  </si>
  <si>
    <t>MTRA. MARÍA MAGDALENA MORENO ÁNGEL</t>
  </si>
  <si>
    <t>C. GILBERTO FERNÁNDEZ BOTELLO</t>
  </si>
  <si>
    <t>C. GILBERTO FERNÁNDEZ BOTELLO Y L.TU. LUIS EDUARDO GONZÁLEZ CARRILLO</t>
  </si>
  <si>
    <t>ENCARGADO DE AGUA POTABLE Y SECRETARIO GENERAL</t>
  </si>
  <si>
    <t>418.52 Km²</t>
  </si>
  <si>
    <t>071</t>
  </si>
  <si>
    <t>SAN CRISTÓBAL DE LA BARRANCA</t>
  </si>
  <si>
    <t>JUCHIPILA,
SANTIAGO-GUADALAJARA</t>
  </si>
  <si>
    <t>R. VERDE- P. SANTA ROSA, R. JUCHIPILA- MOYAHUA, R. MEZQUITAL, R. CUIXTLA, R. CHICO</t>
  </si>
  <si>
    <t>MSC850101FR1</t>
  </si>
  <si>
    <t>HIDALGO # 5 COLONIA CENTRO</t>
  </si>
  <si>
    <t>ayuntamiento.sancristobal1518@gmail.com</t>
  </si>
  <si>
    <t>(373) 73290-95</t>
  </si>
  <si>
    <t>01-373-73-290-56</t>
  </si>
  <si>
    <t>C. MARÍA LUZ ELENA GUZMÁN CARDONA</t>
  </si>
  <si>
    <t>ING. ABRAHAM ANCO GARCÍA</t>
  </si>
  <si>
    <t>SUBDIRECTOR DE OBRAS PÚBLICAS</t>
  </si>
  <si>
    <t>636.93 Km²</t>
  </si>
  <si>
    <t>DESCARGA AL RIO LERMA SANTIAGO</t>
  </si>
  <si>
    <t>076</t>
  </si>
  <si>
    <t>SAN MARTÍN DE BOLAÑOS</t>
  </si>
  <si>
    <t>JUNTA LOCAL DE AGUA POTABLE Y ALCANTARILLADO</t>
  </si>
  <si>
    <t>JULAPA</t>
  </si>
  <si>
    <t>BOLAÑOS,
HUAYNAMOTA,
SANTIAGO-GUADALAJARA</t>
  </si>
  <si>
    <t>R. BOLAÑOS BAJO, R. HUICHOL, R. CUIXTLA</t>
  </si>
  <si>
    <t>MSM 850101 1Z4</t>
  </si>
  <si>
    <t>HIDALGO No. 27 COLONIA CENTRO</t>
  </si>
  <si>
    <t>smbgobiernomunicipal20182021@gmail.com</t>
  </si>
  <si>
    <t>(437) 952 53 59</t>
  </si>
  <si>
    <t>(437) 952 58 45</t>
  </si>
  <si>
    <t>LIC. EVANGELINA PÉREZ VILLARREAL</t>
  </si>
  <si>
    <t>C. OCTAVIO CAMPOS SANDOVAL</t>
  </si>
  <si>
    <t>991.99 Km²</t>
  </si>
  <si>
    <t>SUS DESTINO ES AL RÍO BOLAÑOS</t>
  </si>
  <si>
    <t>088</t>
  </si>
  <si>
    <t>TECOLOTLÁN</t>
  </si>
  <si>
    <t>R. AMECA- PIJINTO, R. COCULA, R. AYUQUILA, R. TUXCACUESCO</t>
  </si>
  <si>
    <t>MTE 850101 NN0</t>
  </si>
  <si>
    <t>CRISTOBAL DE OBEJO No. 37 COLONIA CENTRO</t>
  </si>
  <si>
    <t>presidencia.tecolotlan@hotmail.com</t>
  </si>
  <si>
    <t>(349) 776 01 99</t>
  </si>
  <si>
    <t>(349) 776 01 17</t>
  </si>
  <si>
    <t>LIC. RICARDO RAMÍREZ RUELAS</t>
  </si>
  <si>
    <t>C. OSCAR PAREDES GARIBALDO</t>
  </si>
  <si>
    <t>C. OSCAR PAREDES GARIBALDO Y L.C.P. NOHEMA RAMOS TRUJILLO</t>
  </si>
  <si>
    <t>DIRECTOR DE SERVICIOS PÚBLICOS MUNICIPALES Y CONTRALORA</t>
  </si>
  <si>
    <t>795.55 Km²</t>
  </si>
  <si>
    <t>099</t>
  </si>
  <si>
    <t>TOLIMÁN</t>
  </si>
  <si>
    <t>ARMERÍA-COAHUAYANA, COSTA DE JALISCO</t>
  </si>
  <si>
    <t>R. ARMERÍA, R. CHACALA, R. AYUQUILA, R. TUXCACUESCO</t>
  </si>
  <si>
    <t>MTO 850101 DI7</t>
  </si>
  <si>
    <t xml:space="preserve">CALLE J. SANTOS PALACIOS No. 16 COLONIA </t>
  </si>
  <si>
    <t>presidencia.toliman2015_2018@hotmail.com</t>
  </si>
  <si>
    <t>(343) 434 01 28</t>
  </si>
  <si>
    <t>343 434 02 04</t>
  </si>
  <si>
    <t>LIC. DIEGO ARMANDO PUGA ENCISO</t>
  </si>
  <si>
    <t>ING. JOSÉ FELICIANO FLORES SOLANO</t>
  </si>
  <si>
    <t>ING. FELICIANO FLORES SOLANO Y C. HUMBERTO OMAR ROMERO BLANCO</t>
  </si>
  <si>
    <t>DIRECTOR DE AGUA POTABLE Y ADMINISTRATIVO</t>
  </si>
  <si>
    <t>460 Km²</t>
  </si>
  <si>
    <t>SE VA AL ARROYO LAS PALMAS</t>
  </si>
  <si>
    <t>102</t>
  </si>
  <si>
    <t>MTO 850101 9P3</t>
  </si>
  <si>
    <t>NICOLAS BRAVO NO. 5 "A" COLONIA CENTRO</t>
  </si>
  <si>
    <t>presidenciatonaya@gmail.com</t>
  </si>
  <si>
    <t>(343) 431 0584</t>
  </si>
  <si>
    <t>(343) 431 0397</t>
  </si>
  <si>
    <t>C. JUAN ESTEBAN MÍCHEL TERRÍQUEZ</t>
  </si>
  <si>
    <t>C. MA. ANTONIA GUERRERO AGUILAR</t>
  </si>
  <si>
    <t>463.6 Km²</t>
  </si>
  <si>
    <t>DESCARGA AL RIO TONAYA</t>
  </si>
  <si>
    <t>103</t>
  </si>
  <si>
    <t>COAHUAYANA</t>
  </si>
  <si>
    <t>R. COAHUAYANA</t>
  </si>
  <si>
    <t>MTO 850101 AAA</t>
  </si>
  <si>
    <t>JUARÉZ S/N (PALACIO MUNICIPAL) COLONIA CENTRO</t>
  </si>
  <si>
    <t>h.ayuntamiento18-21@outlook.com</t>
  </si>
  <si>
    <t>(312) 32 15249</t>
  </si>
  <si>
    <t>PROF. JOSÉ MARTÍN HERNÁNDEZ ÁLVAREZ</t>
  </si>
  <si>
    <t>C. MA GUADALUPE MARTÍNEZ JACOBO</t>
  </si>
  <si>
    <t>C. MA. GUADALUPE MARTÍNEZ JACOBO Y VI TOR AGUSTÍN LUPIAN ZEPEDA</t>
  </si>
  <si>
    <t>ENCARGADO AGUA POTABLE Y CONTRALOR</t>
  </si>
  <si>
    <t>2,293.89 Km²</t>
  </si>
  <si>
    <t>104</t>
  </si>
  <si>
    <t>R. COLOTLÁN, R. TLALTENANGO, R. BOLAÑOS ALTO, R. CARBONERA</t>
  </si>
  <si>
    <t>MTJ 85010 R621</t>
  </si>
  <si>
    <t>HiDALGO No. 37 COLONIA CENTRO</t>
  </si>
  <si>
    <t>aguap571@gmail.com</t>
  </si>
  <si>
    <t>(437) 964 00 08</t>
  </si>
  <si>
    <t>(437) 964 05 37</t>
  </si>
  <si>
    <t>HUMBERTO ALONSO GÓMEZ MEDINA</t>
  </si>
  <si>
    <t>C. CARLOS MEDINA VALDÉS</t>
  </si>
  <si>
    <t>542.98 Km²</t>
  </si>
  <si>
    <t>106</t>
  </si>
  <si>
    <t>MTU 850101 191</t>
  </si>
  <si>
    <t>HIDALGO No. 9 (PALACIO MUNICIPAL),COLONIA CENTRO</t>
  </si>
  <si>
    <t>j.flete@hotmail.com</t>
  </si>
  <si>
    <t>(343) 41 39651</t>
  </si>
  <si>
    <t>01 343 4139652</t>
  </si>
  <si>
    <t>JOSÉ GUADALUPE FLETES ARAIZA</t>
  </si>
  <si>
    <t>C. CONSUELO NÚÑEZ MONTES DE OCA</t>
  </si>
  <si>
    <t>ENCARGADA DE AGUA POTABLE</t>
  </si>
  <si>
    <t>A UNA LAGUNA DE OXIDACIÓN</t>
  </si>
  <si>
    <t>113</t>
  </si>
  <si>
    <t>DIRECCION DE AGUA POTABLE</t>
  </si>
  <si>
    <t>ARMERÍA-COAHUAYANA Y LERMA-SANTIAGO</t>
  </si>
  <si>
    <t>L. DE ZAPOTLÁN, R. TUXCACUESCO, R. ARMERÍA</t>
  </si>
  <si>
    <t>MSG 850101 J72</t>
  </si>
  <si>
    <t>MANUEL C. MICHEL No. 13 COLONIA CENTRO</t>
  </si>
  <si>
    <t>gobiernomunicipal1821 @sangabriel.gob.mx</t>
  </si>
  <si>
    <t>(343) 427 06 01</t>
  </si>
  <si>
    <t>343 427 06 02</t>
  </si>
  <si>
    <t>BONIFACIO VILLALVAZO LARIOS</t>
  </si>
  <si>
    <t>C. EDGAR ORLANDO RAMÍREZ ÁVALOS</t>
  </si>
  <si>
    <t>115</t>
  </si>
  <si>
    <t>R. BOLAÑOS ALTO, R. CARBONERA, R. COLOTLÁN</t>
  </si>
  <si>
    <t>MVG 850101 FS3</t>
  </si>
  <si>
    <t>presi_0110@hotmail.com
garciaruben728@hotmail.com</t>
  </si>
  <si>
    <t>(437) 964 50 52</t>
  </si>
  <si>
    <t>(437) 964 51 70</t>
  </si>
  <si>
    <t>ALDO GAMBOA GUTIÉRREZ</t>
  </si>
  <si>
    <t>C. ARMANDO RIVERA GALLEGOS</t>
  </si>
  <si>
    <t>C. ARMANDO RIVERA GALLEGOS Y DANIEL ORLANDO CANELA</t>
  </si>
  <si>
    <t>DIRECTOR DE AGUA POTABLE Y AUXILIAR AGUA POTABLE</t>
  </si>
  <si>
    <t>1,092.03 Km²</t>
  </si>
  <si>
    <t>ARROYO GRANDE</t>
  </si>
  <si>
    <t>122</t>
  </si>
  <si>
    <t>ZAPOTITLÁN DE VADILLO</t>
  </si>
  <si>
    <t>R. ARMERÍA</t>
  </si>
  <si>
    <t>MZV 850101ZDO</t>
  </si>
  <si>
    <t>PORTAL HIDALGO No. 1 COLONIA CENTRO</t>
  </si>
  <si>
    <t>zapotitlan.gob@gmail.com</t>
  </si>
  <si>
    <t xml:space="preserve"> (343) 434-06-00</t>
  </si>
  <si>
    <t xml:space="preserve">          (343) 434-07-51</t>
  </si>
  <si>
    <t>MARÍA GUADALUPE DÍAZ BLANCO</t>
  </si>
  <si>
    <t>C. LORENZO BENITEZ VÍRGEN</t>
  </si>
  <si>
    <t>C. LORENZO BENITEZ VÍRGEN Y C. SONIA EDITH BUENO GALVEZ</t>
  </si>
  <si>
    <t>DIRECTOR AGUA POTABLE Y SECRETARIA</t>
  </si>
  <si>
    <t>480.74 Km²</t>
  </si>
  <si>
    <t>GUADALAJARA</t>
  </si>
  <si>
    <t>039</t>
  </si>
  <si>
    <t>SISTEMA INTERMUNICIPAL DE AGUA POTABLE Y ALCANTARILLADO</t>
  </si>
  <si>
    <t>SIAPA</t>
  </si>
  <si>
    <t>R. CORONA- R. VERDE, R. VERDE- P. SANTA ROSA</t>
  </si>
  <si>
    <t>SIS780421IR3</t>
  </si>
  <si>
    <t xml:space="preserve">AV. DR. R. MICHEL No. 461, COL. LAS CONCHAS </t>
  </si>
  <si>
    <t>siapa@siapa.gob.mx</t>
  </si>
  <si>
    <t>01 33 3668 2482</t>
  </si>
  <si>
    <t>DESCENTRALIZADO ESTATAL</t>
  </si>
  <si>
    <t>ISMAEL DEL TORO CASTRO</t>
  </si>
  <si>
    <t>ING. JORGE GASTÓN GONZÁLEZ ALCÉRRECA</t>
  </si>
  <si>
    <t>ING. CARLOS ENRIQUE TORRES LUGO</t>
  </si>
  <si>
    <t>ING. EZEQUIEL BLANCO Y LCP RUBEN MUÑOZ</t>
  </si>
  <si>
    <t>SUBDIRECTOR COMERCIAL Y DIRECTOR DE TESORERIA</t>
  </si>
  <si>
    <t>Total Consumos m³</t>
  </si>
  <si>
    <t>Total Consumos m³ con clasificación</t>
  </si>
  <si>
    <t>Total Consumo M³</t>
  </si>
  <si>
    <t>Nombre del Municipio</t>
  </si>
  <si>
    <t>Partido Politico</t>
  </si>
  <si>
    <t>Horas de Operación Promedio (Fuentes)</t>
  </si>
  <si>
    <t xml:space="preserve">TALA </t>
  </si>
  <si>
    <t xml:space="preserve">LAGOS DE MORENO </t>
  </si>
  <si>
    <t xml:space="preserve">OCOTLÁN </t>
  </si>
  <si>
    <t>PAN-PRD-MC</t>
  </si>
  <si>
    <t>PT-MORENA-ENCUENTRO SOCIAL</t>
  </si>
  <si>
    <t>MC</t>
  </si>
  <si>
    <t>PRI</t>
  </si>
  <si>
    <t>VERDE</t>
  </si>
  <si>
    <r>
      <t>COSTO M</t>
    </r>
    <r>
      <rPr>
        <b/>
        <sz val="8"/>
        <rFont val="Calibri"/>
        <family val="2"/>
      </rPr>
      <t>³</t>
    </r>
  </si>
  <si>
    <t>TOTAL DE TOMAS</t>
  </si>
  <si>
    <t>GASTO TOTAL SANEAMIENTO</t>
  </si>
  <si>
    <t>SISTEMA INTEGRAL DEL AGUA DE AYOTLÁN JALISCO</t>
  </si>
  <si>
    <t>SIAA</t>
  </si>
  <si>
    <t>ORGANISMO MUNICIPAL DE AGUA Y SANEAMIENTO DE TALA</t>
  </si>
  <si>
    <t>OMAST</t>
  </si>
  <si>
    <t>SISTEMA DE AGUA POTABLE Y ALCANTARILLADO DE TAMAZULA DE GORDIANO, JALISCO</t>
  </si>
  <si>
    <t>SIAPATAM</t>
  </si>
  <si>
    <t>NO CUENTA CON CONSEJO</t>
  </si>
  <si>
    <t>EL 80 % SE UTILIZA PARA RIEGO AGRICOLA CONFORMADO POR 320 HECTAREAS</t>
  </si>
  <si>
    <t>049</t>
  </si>
  <si>
    <t>JILOTLÁN DE LOS DOLORES</t>
  </si>
  <si>
    <t>BALSAS</t>
  </si>
  <si>
    <t>TEPALCATEPEC</t>
  </si>
  <si>
    <t xml:space="preserve">R. TEPALCATEPEC, R. SAN JERÓNIMO, R ITZÍCUARO,R. ALTO TEPALCATEPEC, R. BAJO TEPALCATEPEC, A. TEPALCATEPEC, </t>
  </si>
  <si>
    <t>MJD 850101 ID3</t>
  </si>
  <si>
    <t>mpal.jilotlan@gmail.com</t>
  </si>
  <si>
    <t>(424) 574 00 25</t>
  </si>
  <si>
    <t>(424) 574 00 06</t>
  </si>
  <si>
    <t>C. YDALIA CHÁVEZ CONTRERAS</t>
  </si>
  <si>
    <t>C. MARIO MELÉNDREZ MENDOZA</t>
  </si>
  <si>
    <t>DIRECTOR DE SERVICIOS PÚBLICOS MUNICIPALES</t>
  </si>
  <si>
    <t>069</t>
  </si>
  <si>
    <t>SISTEMA QUITUPENSE DE AGUA POTABLE Y ALCANTARILLADO</t>
  </si>
  <si>
    <t>SIQUIAPA</t>
  </si>
  <si>
    <t>R. QUITUPAN, R. ITZÍCUARO, R. ALTO TEPALCATEPEC</t>
  </si>
  <si>
    <t>MQU850101</t>
  </si>
  <si>
    <t>LIBERTAD # 42 COLONIA CENTRO</t>
  </si>
  <si>
    <t>presiquitupan@gmail.com</t>
  </si>
  <si>
    <t>(382)  57 50003</t>
  </si>
  <si>
    <t>10382 5750121</t>
  </si>
  <si>
    <t>ING. ROGELIO CONTRERAS GODOY</t>
  </si>
  <si>
    <t>C. JOEL LÓPEZ VALDOVINOS</t>
  </si>
  <si>
    <t>PAOLA SUGEY PEREZ SANCHEZ</t>
  </si>
  <si>
    <t>SECRETARIA SISTEMA AGUA POTABLE Y ALCANTARILLADO</t>
  </si>
  <si>
    <t>616.19 Km²</t>
  </si>
  <si>
    <t>SE DESCARGA AL RIO QUITUPAN</t>
  </si>
  <si>
    <t>056</t>
  </si>
  <si>
    <t>SANTA MARÍA DEL ORO</t>
  </si>
  <si>
    <t>R. ALTO TEPALCATEPEC, R. QUITUPAN, R. SAN JERÓNIMO, R. ITZÍCUARO</t>
  </si>
  <si>
    <t>MSM 850101 PR0</t>
  </si>
  <si>
    <t>PORTAL HIDALGO No. 3 COLONIA CENTRO</t>
  </si>
  <si>
    <t>aguapotable2019@gmail.com</t>
  </si>
  <si>
    <t>(354) 544 80 37</t>
  </si>
  <si>
    <t>354 544 80 69</t>
  </si>
  <si>
    <t>C. GUADALUPE SANDOVAL FARÍAS</t>
  </si>
  <si>
    <t>C. ARICELA LÓPEZ LÓPEZ</t>
  </si>
  <si>
    <t>DIRECTORA DE AGUA POTABLE Y ALCANTARILLADO</t>
  </si>
  <si>
    <t>SE DESCARGA AL RIO DEL ORO</t>
  </si>
  <si>
    <t>065</t>
  </si>
  <si>
    <t>R. COAHUAYANA, R. AHUIJULLO</t>
  </si>
  <si>
    <t>MPI 8711O1 L94</t>
  </si>
  <si>
    <t>MORELOS No. 7 COLONIA CENTRO</t>
  </si>
  <si>
    <t>audel_servicios@hotmail.com</t>
  </si>
  <si>
    <t>(312) 396 00 09</t>
  </si>
  <si>
    <t>(312) 396 02 36</t>
  </si>
  <si>
    <t>C. JUAN ALCARÁZ VIRGEN</t>
  </si>
  <si>
    <t>C. AUDEL NIEBLAS CASTELLANOS</t>
  </si>
  <si>
    <t>LCP.BLANCA LUZ AGUILAR MONTES Y AUDEL NIEBLAS CASTELLANOS</t>
  </si>
  <si>
    <t>TESORERA MUNICIPAL Y DIRECTOR DE SERVICIOS PÚBLICOS</t>
  </si>
  <si>
    <t>1,007.86 Km²</t>
  </si>
  <si>
    <t>RIO LAS JOYITAS</t>
  </si>
  <si>
    <t>112</t>
  </si>
  <si>
    <t>VALLE DE JUÁREZ</t>
  </si>
  <si>
    <t>L CHAPALA, R. QUITUPAN, R. ALTO TAPALCATEPEC</t>
  </si>
  <si>
    <t>PMV 850101 1JS</t>
  </si>
  <si>
    <t>PORTAL CORONA No. 2  COLONIA CENTRO</t>
  </si>
  <si>
    <t>aguapotable.valle1821@gmail.com</t>
  </si>
  <si>
    <t>(382) 571 03 69</t>
  </si>
  <si>
    <t>(382) 571 10 02</t>
  </si>
  <si>
    <t>ING. JOSÉ MANUEL CHÁVEZ RODRÍGUEZ</t>
  </si>
  <si>
    <t>JESUS ALBERTO CISNEROS CONTRERAS</t>
  </si>
  <si>
    <t>SE MANDA A UNA BARRANCA</t>
  </si>
  <si>
    <t xml:space="preserve"> ING. AMBIENTAL DIEGO PANDURO TENORIO</t>
  </si>
  <si>
    <t>SUBDIRECTOR</t>
  </si>
  <si>
    <t>123</t>
  </si>
  <si>
    <t>ZAPOTLÁN DEL REY</t>
  </si>
  <si>
    <t>JUNTA MUNICIPAL DE AGUA POTABLE Y ALCANTARILLADO</t>
  </si>
  <si>
    <t xml:space="preserve">JUMAPA </t>
  </si>
  <si>
    <t>R. ZULA, R. LA LAJA, L CHAPALA- R. CORONA</t>
  </si>
  <si>
    <t>MZR 850101 2HI</t>
  </si>
  <si>
    <t>JUÁREZ N° 26 COLONIA CENTRO</t>
  </si>
  <si>
    <t>presidendiazapotlandelrey@gmail.com</t>
  </si>
  <si>
    <t>(391) 92 11768</t>
  </si>
  <si>
    <t>SAÚL PADILLA GUTIÉRREZ</t>
  </si>
  <si>
    <t>C. FILOMENO FLORES GÓMEZ</t>
  </si>
  <si>
    <t>320.90 Km²</t>
  </si>
  <si>
    <t>011</t>
  </si>
  <si>
    <t>MAT 850101  670</t>
  </si>
  <si>
    <t>HIDALGO No. 4 COLONIA CENTRO</t>
  </si>
  <si>
    <t>aguapotableatengo@gmail.com</t>
  </si>
  <si>
    <t>(349) 771 02 14</t>
  </si>
  <si>
    <t>(349) 771 03 75</t>
  </si>
  <si>
    <t>C.P. NANCY MALDONADO GÓMEZ</t>
  </si>
  <si>
    <t>C. JUAN PABLO ZEPEDA ZACARÍAS</t>
  </si>
  <si>
    <t>026</t>
  </si>
  <si>
    <t>CONCEPCIÓN DE BUENOS A.</t>
  </si>
  <si>
    <t>CONCEPCIÓN DE BUENOS AIRES</t>
  </si>
  <si>
    <t>L. CHAPALA, L. DE SAYULA, R. TUXPAN</t>
  </si>
  <si>
    <t>MCB850101D23</t>
  </si>
  <si>
    <t>CONSTITUCIÓN No. 11 COLONIA CENTRO</t>
  </si>
  <si>
    <t>j.buenrostro.m@gmail.com</t>
  </si>
  <si>
    <t>(372) 42 60141</t>
  </si>
  <si>
    <t>(372) 426 00 27</t>
  </si>
  <si>
    <t>ING. JOSÉ GUADALUPE BUENROSTRO MARTÍNEZ</t>
  </si>
  <si>
    <t>C. RAÚL PEÑA CHAVÉZ</t>
  </si>
  <si>
    <t>C. RAÚL PEÑA CHAVÉZ Y C. MA. DEL ROSARIO CARDENAS MENDOZA</t>
  </si>
  <si>
    <t>DIRECTOR DE SERVICIOS PUBL. MPALES. Y TESORERA</t>
  </si>
  <si>
    <t>EL AGUA RESIDUAL DESEMBOCA A LOS ARROYOS LONGINOS</t>
  </si>
  <si>
    <t>012</t>
  </si>
  <si>
    <t>R. ATENGUILLO, R. MASCOTA, R. AYUQUILA</t>
  </si>
  <si>
    <t>MAJ 850101 2G5</t>
  </si>
  <si>
    <t>JAVIER MINA No. 8 COLONIA CENTRO</t>
  </si>
  <si>
    <t>gobiernoatenguillo1821@gmail.com</t>
  </si>
  <si>
    <t>(388) 736 88 78</t>
  </si>
  <si>
    <t>(388) 736 88 04</t>
  </si>
  <si>
    <t>LIC. MAYRA ISELA GUITRÓN CONTRERAS</t>
  </si>
  <si>
    <t>C. CARLOS ALÁN GONZÁLEZ ESTRADA</t>
  </si>
  <si>
    <t>C. ALAN GONZÁLEZ ESTRADA</t>
  </si>
  <si>
    <t>662.55 Km²</t>
  </si>
  <si>
    <t>017</t>
  </si>
  <si>
    <t>AMECA-ATENGUILLO,
ARMERÍA,
SAN NICOLÁS-CUITZMALA</t>
  </si>
  <si>
    <t>R. AYUQUILA, R. ATENGUILLO, R. SAN NICOLÁS</t>
  </si>
  <si>
    <t xml:space="preserve">MAY 850101BQ5
</t>
  </si>
  <si>
    <t>RAMÓN CORONA No. 1 COLONIA CENTRO</t>
  </si>
  <si>
    <t>presidencia@ayutla.gob.mx</t>
  </si>
  <si>
    <t>01 316 372 00 04</t>
  </si>
  <si>
    <t>01 316 372 00 14</t>
  </si>
  <si>
    <t>C.JOSÉ ÁNGEL PRUDENCIO VARGAS</t>
  </si>
  <si>
    <t>C. ERNESTO MADERA AGUILAR</t>
  </si>
  <si>
    <t>DIRECTOR AGUA POTABLE Y ALCANTARILLADO</t>
  </si>
  <si>
    <t>884.62 Km²</t>
  </si>
  <si>
    <t>RIEGO DE JARDINES Y AREAS VERDES</t>
  </si>
  <si>
    <t>038</t>
  </si>
  <si>
    <t>AMECA-ATENGUILLO</t>
  </si>
  <si>
    <t>R. ATENGUILLO, R. AMECA- PIJINTO</t>
  </si>
  <si>
    <t>MGJ 850101 7C9</t>
  </si>
  <si>
    <t>presidencia@guachinango.gob.mx</t>
  </si>
  <si>
    <t>(388) 736 8230</t>
  </si>
  <si>
    <t>(388) 736 83 62</t>
  </si>
  <si>
    <t>C. DOMINGO VÉLIZ PEÑA</t>
  </si>
  <si>
    <t>C. LUCIA AGUIAR SEDANO</t>
  </si>
  <si>
    <t>DIRECTORA AGUA POTABLE Y ALCANTARILLADO</t>
  </si>
  <si>
    <t>483.19 Km²</t>
  </si>
  <si>
    <t>046</t>
  </si>
  <si>
    <t>JALOSTOTITLÁN</t>
  </si>
  <si>
    <t>R. VERDE GRANDE, R. SAN MIGUEL, R. DE LOS LAGOS</t>
  </si>
  <si>
    <t>MJJ 050101 D77</t>
  </si>
  <si>
    <t>JOSÉ MA. GONZÁLEZ HERMOSILLO No 64 COLONIA CENTRO</t>
  </si>
  <si>
    <t>j.gonzalez@jalostotitlan.gob.mx</t>
  </si>
  <si>
    <t>(431) 746 45 24 Ext. 124</t>
  </si>
  <si>
    <t>(431) 746 05 27</t>
  </si>
  <si>
    <t>P.T. JOSÉ DE JESÚS GONZÁLEZ GUTIÉRREZ</t>
  </si>
  <si>
    <t>ING. RICARDO PÉREZ GONZÁLEZ</t>
  </si>
  <si>
    <t>427.06 Km²</t>
  </si>
  <si>
    <t>048</t>
  </si>
  <si>
    <t>JESÚS MARÍA</t>
  </si>
  <si>
    <t>R. TURBIO- MANUEL DOBLADO, R. ZULA, R. HUASCATO, R. R. ÁNGULO- R. BRISEÑAS</t>
  </si>
  <si>
    <t>MJM850101N77</t>
  </si>
  <si>
    <t>Lic. Alberto Orozco Romero   # 24 COLONIA CENTRO</t>
  </si>
  <si>
    <t>jesusmar@jalisco.gob.mx</t>
  </si>
  <si>
    <t>(348) 704-01-29</t>
  </si>
  <si>
    <t>(348) 7-04-02-10</t>
  </si>
  <si>
    <t>MTRO. RICARDO IVÁN GONZÁLEZ GARCÍA</t>
  </si>
  <si>
    <t>C. ROBERTO DUEÑAS ÁNGEL</t>
  </si>
  <si>
    <t>C. ROBERTO DUEÑAS ANGEL</t>
  </si>
  <si>
    <t>489.29 Km²</t>
  </si>
  <si>
    <t>080</t>
  </si>
  <si>
    <t>SAN SEBASTIÁN DEL OESTE</t>
  </si>
  <si>
    <t>AMECA-ATENGUILLO,
AMECA-IXTAPA</t>
  </si>
  <si>
    <t>R.AMECA- IXTAPA, R. ATENGUILLO, R. AMECA- PIJINTO, R. MASCOTA</t>
  </si>
  <si>
    <t>MSS 850101 IQ0</t>
  </si>
  <si>
    <t>JUARÉZ No. 3 COLONIA CENTRO</t>
  </si>
  <si>
    <t>presidencia@sansebastiandeloeste.gob.mx</t>
  </si>
  <si>
    <t>(322) 297 28 98</t>
  </si>
  <si>
    <t>(322) 297 28 97</t>
  </si>
  <si>
    <t>C. LUIS ALBERTO ARREDONDO LÓPEZ</t>
  </si>
  <si>
    <t>ING. AMBIENTAL ANA ZARAI CHAVEZ NAVA</t>
  </si>
  <si>
    <t>DDIRECTORA DE ECOLOGIA</t>
  </si>
  <si>
    <t>091</t>
  </si>
  <si>
    <t>R. AGUASCALIENTES, R. TEOCALTICHE, R. VERDE GRANDE, R. ENCARNACIÓN</t>
  </si>
  <si>
    <t>MTJ 880101 PA9</t>
  </si>
  <si>
    <t>PLAZA PRINCIPAL No. 50-A COLONIA CENTRO</t>
  </si>
  <si>
    <t>presidenciateocaltiche@hotmail.com</t>
  </si>
  <si>
    <t>(346) 78 72152</t>
  </si>
  <si>
    <t>MTRO. ABEL HERNÁNDEZ MÁRQUEZ</t>
  </si>
  <si>
    <t>ING. ADRIAN ÁLVAREZ ROMO</t>
  </si>
  <si>
    <t>895,60 Km²</t>
  </si>
  <si>
    <t>111</t>
  </si>
  <si>
    <t>R. VERDE GRANDE, R. SAN MIGUEL, R. DEL VALLE</t>
  </si>
  <si>
    <t>MVG 850101 BR6</t>
  </si>
  <si>
    <t xml:space="preserve">presidencia.valledegpe@outlook.com
aguapotable.valledegpe@outlook.com
</t>
  </si>
  <si>
    <t>(347) 71 400 40   71 401 20</t>
  </si>
  <si>
    <t>(347) 71 402 73</t>
  </si>
  <si>
    <t>MARÍA DEL REFUGIO BARBA GUTIÉRREZ</t>
  </si>
  <si>
    <t>C. JUAN LUIS CASILLAS GÓMEZ</t>
  </si>
  <si>
    <t>516.12 Km²</t>
  </si>
  <si>
    <t xml:space="preserve">RIEGO DE PARQUES Y JARDINES </t>
  </si>
  <si>
    <t>117</t>
  </si>
  <si>
    <t>CAÑADAS DE OBREGÓN</t>
  </si>
  <si>
    <t xml:space="preserve">R. VERDE GRANDE, R. SAN MIGUEL </t>
  </si>
  <si>
    <t>MCO 850101 5L3</t>
  </si>
  <si>
    <t xml:space="preserve"> HERMOSILLO N° 6 COLONIA CENTRO</t>
  </si>
  <si>
    <t>ayuntamietocanadas@gmail.com</t>
  </si>
  <si>
    <t>(431) 40 30101</t>
  </si>
  <si>
    <t>REYNALDO GÓNZALEZ GÓMEZ</t>
  </si>
  <si>
    <t>C. GISELA JAZMÍN CASAS VALLEJO</t>
  </si>
  <si>
    <t>453.90 Km²</t>
  </si>
  <si>
    <t>ZAPOTILTIC</t>
  </si>
  <si>
    <t>020</t>
  </si>
  <si>
    <t>EL TUITO</t>
  </si>
  <si>
    <t>COSTA NORTE</t>
  </si>
  <si>
    <t>HUICICILA Y COSTA DE JALISCO</t>
  </si>
  <si>
    <t>CUALE-PITILLAL,
TOMATLÁN-TECUÁN</t>
  </si>
  <si>
    <t>R. TOMATLÁN, R. MISMALOYA, R. TECOMALA, R. TECUÁN</t>
  </si>
  <si>
    <t>MCC 440401 2E6</t>
  </si>
  <si>
    <t>PORTAL HIDALGO No. 12 COLONIA CENTRO</t>
  </si>
  <si>
    <t>presidencia@cabocorrientes.gob.mx</t>
  </si>
  <si>
    <t xml:space="preserve">(322) 269 00 90 </t>
  </si>
  <si>
    <t>322 2690 388 Ext. 115</t>
  </si>
  <si>
    <t>ING. PRISCILIANO RAMÍREZ GORDIAN</t>
  </si>
  <si>
    <t>C. JUAN GIRALDO SÁNCHEZ GOMÉZ</t>
  </si>
  <si>
    <t>J. CARLOS RUBIO CARRILLO</t>
  </si>
  <si>
    <t>TESORERO MUNICIPAL</t>
  </si>
  <si>
    <t>2001.06 Km²</t>
  </si>
  <si>
    <t>035</t>
  </si>
  <si>
    <t>ENCARNACIÓN DE DÍAZ</t>
  </si>
  <si>
    <t>SISTEMA MUNICIPAL DEL AGUA DE ENCARNACION</t>
  </si>
  <si>
    <t>SIMA</t>
  </si>
  <si>
    <t>R. GRANDE, R. ENCARNACIÓN</t>
  </si>
  <si>
    <t>MED 880101 3M4</t>
  </si>
  <si>
    <t>AYUNTAMIENTO 101 COLONIA CENTRO</t>
  </si>
  <si>
    <t>presidenciaencarnacion2018-2021@hotmail.com</t>
  </si>
  <si>
    <t>(475)   953-6690</t>
  </si>
  <si>
    <t>475   953-2992</t>
  </si>
  <si>
    <t>MTRO. FELIPE DE JESÚS ROMO CUÉLLAR</t>
  </si>
  <si>
    <t>C. ROLANDO IBARRA LARA</t>
  </si>
  <si>
    <t>1220,6 Km²</t>
  </si>
  <si>
    <t>SE VA AL RANCHO DEL TOLUCO</t>
  </si>
  <si>
    <t>041</t>
  </si>
  <si>
    <t>HUEJÚCAR</t>
  </si>
  <si>
    <t>DIRECCION MUNICIPAL DE AGUA POTABLE Y ALCANTARILLADO</t>
  </si>
  <si>
    <t>R. TEPETONGO, R. COLOTLÁN, R. JERÉZ, R. CHICO</t>
  </si>
  <si>
    <t>MHJ850101N23</t>
  </si>
  <si>
    <t>PLAZA PRINCIPAL S/N CENTRO ADMINISTRATIVO COLONIA CENTRO</t>
  </si>
  <si>
    <t>agua23.potable@gmail.com</t>
  </si>
  <si>
    <t>(457) 94 70269 ext.118</t>
  </si>
  <si>
    <t>C. ARCELIA DÍAZ MÁRQUEZ</t>
  </si>
  <si>
    <t>C. FERNANDO MURILLO ROMÁN</t>
  </si>
  <si>
    <t>PRIMERAMENTE LLEGA AL RIO HUEJUCAR Y ESTE DESEMBOCA EN LA PRESA ACHIMEC</t>
  </si>
  <si>
    <t>064</t>
  </si>
  <si>
    <t>DIRECCIÓN DE AGUA POTABLE, ALCANTARILLADO Y SANEAMIENTO</t>
  </si>
  <si>
    <t>LERMA-SANTIAGO Y EL SALADO</t>
  </si>
  <si>
    <t>SAN PABLO Y OTRAS,
RÍO VERDE GRANDE</t>
  </si>
  <si>
    <t>R. DE LOS LAGOS, R. ENCARNACIÓN, P SAN PABLO, R. CHICALOTE</t>
  </si>
  <si>
    <t>MOJ 750101 EMA</t>
  </si>
  <si>
    <t>MARIANO AZUELA No. 25 COLONIA CENTRO</t>
  </si>
  <si>
    <t>marco.jasso@ojuelosdejalisco.gob.mx</t>
  </si>
  <si>
    <t>(496) 851 00 66</t>
  </si>
  <si>
    <t>(496) 851 02 56</t>
  </si>
  <si>
    <t>C.MARCO ANTONIO JASSO ROMO</t>
  </si>
  <si>
    <t>TEC. ROBERTO CARLOS MALDONADO BAEZ</t>
  </si>
  <si>
    <t>1,156.71 Km²</t>
  </si>
  <si>
    <t>SE VA A UNA LAGUNA DE OXIDACION</t>
  </si>
  <si>
    <t>072</t>
  </si>
  <si>
    <t>SAN DIEGO DE ALEJANDRÍA</t>
  </si>
  <si>
    <t>R. TURBIO- MANUEL DOBLADO, R. TURBIO- P. PALOTE. R. DE LOS LAGOS</t>
  </si>
  <si>
    <t>MSD 850101 RS5</t>
  </si>
  <si>
    <t>presidencia@sandiegodealejandria.gob.mx</t>
  </si>
  <si>
    <t>(395) 726 00 60 Ext. 104</t>
  </si>
  <si>
    <t>(395) 726 01 92</t>
  </si>
  <si>
    <t>MTRA. ALMA LIZZETTE DEL REFUGIO ÁNGEL CERRILLO</t>
  </si>
  <si>
    <t xml:space="preserve">C. CAYETANO LOZANO </t>
  </si>
  <si>
    <t>C. CAYETANO LOZANO CASTORENA</t>
  </si>
  <si>
    <t>JEFE OPERATIVO</t>
  </si>
  <si>
    <t>359.95 Km²</t>
  </si>
  <si>
    <t>UNA CIERTA PARTE SE VA PARA EL CULTIVO</t>
  </si>
  <si>
    <t>081</t>
  </si>
  <si>
    <t>SANTA MARÍA DE LOS ÁNGELES</t>
  </si>
  <si>
    <t>JUCHIPILA</t>
  </si>
  <si>
    <t>R. COLOTLÁN, R. JERÉZ, R. CHICO, R. JUCHIPILA- MALPASO</t>
  </si>
  <si>
    <t>MSM 850101E8A</t>
  </si>
  <si>
    <t>AV. VALDEZ # 3 COLONIA CENTRO</t>
  </si>
  <si>
    <t>presidencia.santa.maria18.21@hotmail.com</t>
  </si>
  <si>
    <t>(499) 99 218 11</t>
  </si>
  <si>
    <t>01 499 99 218 12</t>
  </si>
  <si>
    <t>ING. CÉSAR FORTINO MÁRQUEZ ROBLES</t>
  </si>
  <si>
    <t>C. JULIÁN MARTÍNEZ ADAME</t>
  </si>
  <si>
    <t>C. JULIÁN MARTÍNEZ ADAME Y ADRIANA CASTAÑEDA AGUAYO</t>
  </si>
  <si>
    <t>DIRECTOR Y SECRETARIA</t>
  </si>
  <si>
    <t>100</t>
  </si>
  <si>
    <t>TOMATLÁN</t>
  </si>
  <si>
    <t>AMECA Y COSTA DE JALISCO</t>
  </si>
  <si>
    <t>AMECA-ATENGUILLO,
SAN NICOLÁS-CUITZMALA,
TOMATLÁN-TECUÁN</t>
  </si>
  <si>
    <t>R. MISMALOYA, R. TOMATLÁN, R. SAN NICOLÁS</t>
  </si>
  <si>
    <t>MTJ 800101 9CA</t>
  </si>
  <si>
    <t>CONSTITUCIÓN No 2 COLONIA CENTRO</t>
  </si>
  <si>
    <t>presidencia@tomatlanjal.gob.mx</t>
  </si>
  <si>
    <t>(322) 29 69770</t>
  </si>
  <si>
    <t>M.V.Z. JORGE LUIS TELLO GARCÍA</t>
  </si>
  <si>
    <t>C. ADOLFO TELLO RAMÍREZ</t>
  </si>
  <si>
    <t>C. ADOLFO TELLO RAMÍREZ Y XOCHITL ELIZABETH MARTÍNEZ GRIJALVA</t>
  </si>
  <si>
    <t>JEFE DEL DEPARTAMENTO Y SECRETARIA</t>
  </si>
  <si>
    <t>2,657.5 Km²</t>
  </si>
  <si>
    <t>109</t>
  </si>
  <si>
    <t>UNIÓN DE SAN ANTONIO</t>
  </si>
  <si>
    <t>SISTEMA DE AGUA POTABLE, ALCANTARILLADO Y SANEAMIENTO</t>
  </si>
  <si>
    <t>SIAPAS</t>
  </si>
  <si>
    <t>R. DE LOS LAGOS, R. TURBIO - P. PALOTE</t>
  </si>
  <si>
    <t>MUS 8601018R6</t>
  </si>
  <si>
    <t>ITURBIDE S/N PALACIO MUNICIPAL COLONIA CENTRO</t>
  </si>
  <si>
    <t>pdte_mpal_1union@hotmail.com</t>
  </si>
  <si>
    <t>(395) 725-01-44  725-01-50</t>
  </si>
  <si>
    <t>(395) 725-00-07</t>
  </si>
  <si>
    <t>JULIO CÉSAR HURTADO LUNA</t>
  </si>
  <si>
    <t>C. ROGELIO RAMÍREZ HERNÁNDEZ</t>
  </si>
  <si>
    <t>C. ROGELIO RAMÍREZ HERNÁNDEZ Y TCF OLEGARIO ACEVEDO SOLÍS</t>
  </si>
  <si>
    <t>ENCARGADO DE AGUA POTABLE Y OFICIAL MAYOR</t>
  </si>
  <si>
    <t>659.36 Km²</t>
  </si>
  <si>
    <t>079</t>
  </si>
  <si>
    <t>SAN SEBASTIÁN DEL SUR</t>
  </si>
  <si>
    <t>GÓMEZ FARÍAS</t>
  </si>
  <si>
    <t>SISTEMA DE AGUA POTABLE,  ALCANTARILLADO MUNICIPAL DE GOMEZ FARIAS JAL.</t>
  </si>
  <si>
    <t>SAPAMPAL</t>
  </si>
  <si>
    <t>R. TUXPAN, L. DE ZAPOTLÁN, L. DE SAYULA</t>
  </si>
  <si>
    <t>MGF 850101 D19</t>
  </si>
  <si>
    <t>CALLE LEANDRO VALLE No.5 COLONIA CENTRO</t>
  </si>
  <si>
    <t>presidenciamunicipal@ayuntamientogomezfarias..gob.mx</t>
  </si>
  <si>
    <t>(341) 43 30090</t>
  </si>
  <si>
    <t>(341) 433-0090</t>
  </si>
  <si>
    <t xml:space="preserve">CENTRALIZADO MUNICIPAL </t>
  </si>
  <si>
    <t>DRA. ARIANA BARAJAS GÁLVEZ</t>
  </si>
  <si>
    <t>C. CINTHIA ROJAS GUZMÁN</t>
  </si>
  <si>
    <t xml:space="preserve">C. CINTHIA ROJAS GUZMÁN </t>
  </si>
  <si>
    <t>COORDINADORA DE AGUA POTABLE</t>
  </si>
  <si>
    <t>327.74 Km²</t>
  </si>
  <si>
    <t xml:space="preserve">SE DESCARGA A UN ARROYO QUE DESEMBOCA A LA  LAGUNA DE ZAPOTLAN </t>
  </si>
  <si>
    <t>SITUACIÓN JURIDÍCA</t>
  </si>
  <si>
    <t>ORGANISMO OPERADOR PÚBLICO DESENTRALIZADO MUNICIPAL</t>
  </si>
  <si>
    <t>ORGANISMO PÚBLICO DESCENTRALIZADO MUNICIPAL</t>
  </si>
  <si>
    <t>Situación Jurídica</t>
  </si>
  <si>
    <t>Municipio</t>
  </si>
  <si>
    <r>
      <t>Consumos m</t>
    </r>
    <r>
      <rPr>
        <b/>
        <sz val="8"/>
        <color indexed="8"/>
        <rFont val="Franklin Gothic Medium Cond"/>
        <family val="2"/>
      </rPr>
      <t>³</t>
    </r>
  </si>
  <si>
    <r>
      <t>Total Consumos m</t>
    </r>
    <r>
      <rPr>
        <b/>
        <sz val="8"/>
        <color indexed="8"/>
        <rFont val="Franklin Gothic Medium Cond"/>
        <family val="2"/>
      </rPr>
      <t>³</t>
    </r>
  </si>
  <si>
    <r>
      <t>Total Consumos m</t>
    </r>
    <r>
      <rPr>
        <b/>
        <sz val="8"/>
        <color indexed="8"/>
        <rFont val="Franklin Gothic Medium Cond"/>
        <family val="2"/>
      </rPr>
      <t>³ con clasificación</t>
    </r>
  </si>
  <si>
    <t>CUAUTITLAN DE GARCÍA BARRAGÁN</t>
  </si>
  <si>
    <t>IXTLAHUACÁN DEL RIO</t>
  </si>
  <si>
    <t xml:space="preserve">SAN CRISTÓBAL DE LA BARRANCA </t>
  </si>
  <si>
    <t>SAN MARTÍN DE HIDALGO</t>
  </si>
  <si>
    <t>TUXPÁN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</si>
</sst>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&quot;$&quot;#,##0.00"/>
    <numFmt numFmtId="166" formatCode="_-* #,##0_-;\-* #,##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name val="Arial Black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26"/>
      <color theme="1"/>
      <name val="Franklin Gothic Medium"/>
      <family val="2"/>
    </font>
    <font>
      <b/>
      <sz val="12"/>
      <color theme="1"/>
      <name val="Franklin Gothic Medium"/>
      <family val="2"/>
    </font>
    <font>
      <b/>
      <sz val="14"/>
      <color theme="1"/>
      <name val="Franklin Gothic Medium"/>
      <family val="2"/>
    </font>
    <font>
      <b/>
      <sz val="28"/>
      <color theme="1"/>
      <name val="Franklin Gothic Medium"/>
      <family val="2"/>
    </font>
    <font>
      <b/>
      <sz val="16"/>
      <color theme="1"/>
      <name val="Franklin Gothic Medium"/>
      <family val="2"/>
    </font>
    <font>
      <b/>
      <sz val="18"/>
      <color theme="0"/>
      <name val="Franklin Gothic Medium"/>
      <family val="2"/>
    </font>
    <font>
      <b/>
      <sz val="14"/>
      <color theme="1"/>
      <name val="Calibri"/>
      <family val="2"/>
    </font>
    <font>
      <sz val="36"/>
      <color theme="5" tint="-0.249977111117893"/>
      <name val="Franklin Gothic Medium"/>
      <family val="2"/>
    </font>
    <font>
      <b/>
      <sz val="16"/>
      <color theme="0"/>
      <name val="Franklin Gothic Medium"/>
      <family val="2"/>
    </font>
    <font>
      <sz val="28"/>
      <color theme="5" tint="-0.499984740745262"/>
      <name val="Franklin Gothic Medium"/>
      <family val="2"/>
    </font>
    <font>
      <b/>
      <sz val="8"/>
      <color theme="1"/>
      <name val="Franklin Gothic Medium"/>
      <family val="2"/>
    </font>
    <font>
      <b/>
      <sz val="8"/>
      <color theme="0"/>
      <name val="Franklin Gothic Medium"/>
      <family val="2"/>
    </font>
    <font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Segoe UI Semibold"/>
      <family val="2"/>
    </font>
    <font>
      <b/>
      <sz val="8"/>
      <color theme="0"/>
      <name val="Arial"/>
      <family val="2"/>
    </font>
    <font>
      <b/>
      <sz val="9"/>
      <color theme="0"/>
      <name val="Franklin Gothic Medium"/>
      <family val="2"/>
    </font>
    <font>
      <sz val="8"/>
      <name val="Franklin Gothic Medium"/>
      <family val="2"/>
    </font>
    <font>
      <b/>
      <sz val="8"/>
      <name val="Franklin Gothic Medium"/>
      <family val="2"/>
    </font>
    <font>
      <sz val="8"/>
      <color theme="1"/>
      <name val="Franklin Gothic Medium"/>
      <family val="2"/>
    </font>
    <font>
      <b/>
      <sz val="8"/>
      <color rgb="FF0070C0"/>
      <name val="Franklin Gothic Medium"/>
      <family val="2"/>
    </font>
    <font>
      <b/>
      <sz val="8"/>
      <name val="Calibri"/>
      <family val="2"/>
    </font>
    <font>
      <b/>
      <sz val="8"/>
      <color theme="9" tint="-0.249977111117893"/>
      <name val="Franklin Gothic Medium"/>
      <family val="2"/>
    </font>
    <font>
      <sz val="10"/>
      <color theme="1"/>
      <name val="Franklin Gothic Medium Cond"/>
      <family val="2"/>
    </font>
    <font>
      <sz val="10"/>
      <name val="Franklin Gothic Medium Cond"/>
      <family val="2"/>
    </font>
    <font>
      <sz val="9"/>
      <color theme="1"/>
      <name val="Franklin Gothic Medium Cond"/>
      <family val="2"/>
    </font>
    <font>
      <sz val="9"/>
      <name val="Franklin Gothic Medium Cond"/>
      <family val="2"/>
    </font>
    <font>
      <b/>
      <sz val="9"/>
      <name val="Franklin Gothic Medium Cond"/>
      <family val="2"/>
    </font>
    <font>
      <b/>
      <sz val="9"/>
      <color theme="1"/>
      <name val="Franklin Gothic Medium Cond"/>
      <family val="2"/>
    </font>
    <font>
      <b/>
      <sz val="9"/>
      <color theme="1"/>
      <name val="Calibri"/>
      <family val="2"/>
      <scheme val="minor"/>
    </font>
    <font>
      <b/>
      <sz val="8"/>
      <name val="Franklin Gothic Medium Cond"/>
      <family val="2"/>
    </font>
    <font>
      <b/>
      <sz val="9"/>
      <color theme="1"/>
      <name val="Segoe UI Semibold"/>
      <family val="2"/>
    </font>
    <font>
      <b/>
      <sz val="9"/>
      <name val="Segoe UI Semibold"/>
      <family val="2"/>
    </font>
    <font>
      <b/>
      <sz val="22"/>
      <color theme="0"/>
      <name val="Franklin Gothic Medium"/>
      <family val="2"/>
    </font>
    <font>
      <b/>
      <sz val="40"/>
      <color theme="3" tint="-0.499984740745262"/>
      <name val="Calibri"/>
      <family val="2"/>
      <scheme val="minor"/>
    </font>
    <font>
      <b/>
      <sz val="40"/>
      <color theme="1" tint="0.14999847407452621"/>
      <name val="Franklin Gothic Medium Cond"/>
      <family val="2"/>
    </font>
    <font>
      <sz val="28"/>
      <color theme="1"/>
      <name val="Calibri"/>
      <family val="2"/>
      <scheme val="minor"/>
    </font>
    <font>
      <sz val="20"/>
      <color theme="1"/>
      <name val="Franklin Gothic Medium Cond"/>
      <family val="2"/>
    </font>
    <font>
      <b/>
      <sz val="28"/>
      <color rgb="FF00206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8"/>
      <color theme="1"/>
      <name val="Franklin Gothic Medium Cond"/>
      <family val="2"/>
    </font>
    <font>
      <b/>
      <sz val="8"/>
      <color indexed="8"/>
      <name val="Franklin Gothic Medium Cond"/>
      <family val="2"/>
    </font>
    <font>
      <b/>
      <sz val="14"/>
      <name val="Franklin Gothic Medium Cond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A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Alignment="1">
      <alignment horizontal="left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4" xfId="0" applyBorder="1"/>
    <xf numFmtId="0" fontId="0" fillId="0" borderId="5" xfId="0" applyBorder="1"/>
    <xf numFmtId="0" fontId="4" fillId="2" borderId="0" xfId="0" applyFont="1" applyFill="1" applyBorder="1" applyAlignment="1"/>
    <xf numFmtId="0" fontId="6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2" borderId="0" xfId="0" applyFont="1" applyFill="1" applyBorder="1" applyAlignment="1"/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7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9" xfId="0" applyBorder="1"/>
    <xf numFmtId="0" fontId="11" fillId="0" borderId="7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0" fillId="0" borderId="0" xfId="0" applyBorder="1"/>
    <xf numFmtId="0" fontId="4" fillId="0" borderId="5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10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4" fontId="5" fillId="0" borderId="5" xfId="0" applyNumberFormat="1" applyFont="1" applyBorder="1" applyAlignment="1">
      <alignment horizontal="center" wrapText="1"/>
    </xf>
    <xf numFmtId="9" fontId="5" fillId="0" borderId="5" xfId="0" applyNumberFormat="1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4" borderId="5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wrapText="1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11" fillId="4" borderId="7" xfId="0" applyFont="1" applyFill="1" applyBorder="1" applyAlignment="1">
      <alignment horizontal="center"/>
    </xf>
    <xf numFmtId="0" fontId="0" fillId="4" borderId="0" xfId="0" applyFill="1"/>
    <xf numFmtId="0" fontId="5" fillId="4" borderId="5" xfId="0" applyFont="1" applyFill="1" applyBorder="1" applyAlignment="1">
      <alignment horizontal="center" wrapText="1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3" fontId="14" fillId="5" borderId="0" xfId="0" applyNumberFormat="1" applyFont="1" applyFill="1" applyAlignment="1">
      <alignment horizontal="left" vertical="center"/>
    </xf>
    <xf numFmtId="2" fontId="14" fillId="5" borderId="0" xfId="0" applyNumberFormat="1" applyFont="1" applyFill="1" applyAlignment="1">
      <alignment horizontal="left" vertical="center"/>
    </xf>
    <xf numFmtId="10" fontId="14" fillId="5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5" borderId="0" xfId="0" applyFont="1" applyFill="1" applyAlignment="1">
      <alignment horizontal="left" vertical="center" wrapText="1"/>
    </xf>
    <xf numFmtId="0" fontId="15" fillId="6" borderId="0" xfId="0" applyFont="1" applyFill="1"/>
    <xf numFmtId="0" fontId="15" fillId="6" borderId="0" xfId="0" applyFont="1" applyFill="1" applyAlignment="1">
      <alignment vertical="center"/>
    </xf>
    <xf numFmtId="0" fontId="14" fillId="7" borderId="0" xfId="0" applyFont="1" applyFill="1"/>
    <xf numFmtId="44" fontId="14" fillId="5" borderId="0" xfId="16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/>
    <xf numFmtId="0" fontId="14" fillId="6" borderId="0" xfId="0" applyFont="1" applyFill="1" applyAlignment="1">
      <alignment vertical="center"/>
    </xf>
    <xf numFmtId="3" fontId="14" fillId="0" borderId="0" xfId="0" applyNumberFormat="1" applyFont="1" applyFill="1" applyAlignment="1">
      <alignment vertical="center" textRotation="90"/>
    </xf>
    <xf numFmtId="0" fontId="15" fillId="0" borderId="0" xfId="0" applyFont="1" applyFill="1"/>
    <xf numFmtId="0" fontId="13" fillId="6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/>
    <xf numFmtId="0" fontId="14" fillId="0" borderId="0" xfId="0" applyFont="1" applyFill="1"/>
    <xf numFmtId="44" fontId="14" fillId="0" borderId="0" xfId="16" applyFont="1" applyFill="1" applyAlignment="1">
      <alignment horizontal="left" vertical="center"/>
    </xf>
    <xf numFmtId="44" fontId="17" fillId="0" borderId="0" xfId="16" applyFont="1" applyFill="1" applyAlignment="1">
      <alignment horizontal="left" vertical="center"/>
    </xf>
    <xf numFmtId="164" fontId="14" fillId="5" borderId="0" xfId="16" applyNumberFormat="1" applyFont="1" applyFill="1" applyAlignment="1">
      <alignment horizontal="left" vertical="center"/>
    </xf>
    <xf numFmtId="0" fontId="14" fillId="7" borderId="0" xfId="0" applyFont="1" applyFill="1" applyAlignment="1">
      <alignment wrapText="1"/>
    </xf>
    <xf numFmtId="164" fontId="14" fillId="0" borderId="0" xfId="16" applyNumberFormat="1" applyFont="1" applyFill="1" applyAlignment="1">
      <alignment horizontal="left" vertical="center"/>
    </xf>
    <xf numFmtId="164" fontId="14" fillId="5" borderId="0" xfId="16" applyNumberFormat="1" applyFont="1" applyFill="1" applyAlignment="1">
      <alignment horizontal="left" vertical="center" wrapText="1"/>
    </xf>
    <xf numFmtId="0" fontId="15" fillId="3" borderId="0" xfId="0" applyFont="1" applyFill="1"/>
    <xf numFmtId="2" fontId="0" fillId="0" borderId="0" xfId="0" applyNumberFormat="1"/>
    <xf numFmtId="2" fontId="0" fillId="0" borderId="5" xfId="0" applyNumberFormat="1" applyBorder="1"/>
    <xf numFmtId="2" fontId="0" fillId="0" borderId="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5" fillId="0" borderId="5" xfId="0" applyNumberFormat="1" applyFont="1" applyBorder="1" applyAlignment="1">
      <alignment horizontal="right" wrapText="1"/>
    </xf>
    <xf numFmtId="9" fontId="0" fillId="0" borderId="5" xfId="17" applyFont="1" applyBorder="1"/>
    <xf numFmtId="9" fontId="0" fillId="0" borderId="5" xfId="17" applyFont="1" applyBorder="1" applyAlignment="1">
      <alignment wrapText="1"/>
    </xf>
    <xf numFmtId="9" fontId="5" fillId="0" borderId="5" xfId="17" applyFont="1" applyBorder="1" applyAlignment="1">
      <alignment horizontal="center" wrapText="1"/>
    </xf>
    <xf numFmtId="9" fontId="0" fillId="0" borderId="14" xfId="17" applyFont="1" applyBorder="1" applyAlignment="1">
      <alignment wrapText="1"/>
    </xf>
    <xf numFmtId="0" fontId="20" fillId="6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vertical="center"/>
    </xf>
    <xf numFmtId="0" fontId="14" fillId="7" borderId="0" xfId="0" applyFont="1" applyFill="1" applyAlignment="1">
      <alignment vertical="center" wrapText="1"/>
    </xf>
    <xf numFmtId="44" fontId="14" fillId="3" borderId="0" xfId="16" applyFont="1" applyFill="1" applyAlignment="1">
      <alignment horizontal="left" vertical="center"/>
    </xf>
    <xf numFmtId="0" fontId="0" fillId="0" borderId="0" xfId="0" applyFont="1"/>
    <xf numFmtId="0" fontId="25" fillId="0" borderId="0" xfId="0" applyFont="1"/>
    <xf numFmtId="0" fontId="24" fillId="0" borderId="0" xfId="0" applyFont="1" applyProtection="1">
      <protection hidden="1"/>
    </xf>
    <xf numFmtId="4" fontId="24" fillId="0" borderId="0" xfId="0" applyNumberFormat="1" applyFont="1" applyProtection="1">
      <protection hidden="1"/>
    </xf>
    <xf numFmtId="0" fontId="27" fillId="0" borderId="0" xfId="0" applyFont="1"/>
    <xf numFmtId="165" fontId="28" fillId="0" borderId="0" xfId="0" applyNumberFormat="1" applyFont="1" applyProtection="1">
      <protection hidden="1"/>
    </xf>
    <xf numFmtId="3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166" fontId="28" fillId="0" borderId="0" xfId="18" applyNumberFormat="1" applyFont="1" applyProtection="1">
      <protection hidden="1"/>
    </xf>
    <xf numFmtId="3" fontId="28" fillId="0" borderId="0" xfId="0" applyNumberFormat="1" applyFont="1" applyProtection="1">
      <protection hidden="1"/>
    </xf>
    <xf numFmtId="0" fontId="26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4" fontId="5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0" fillId="0" borderId="5" xfId="0" applyNumberFormat="1" applyBorder="1" applyAlignment="1">
      <alignment wrapText="1"/>
    </xf>
    <xf numFmtId="10" fontId="0" fillId="0" borderId="5" xfId="0" applyNumberFormat="1" applyBorder="1" applyAlignment="1"/>
    <xf numFmtId="10" fontId="0" fillId="0" borderId="14" xfId="0" applyNumberFormat="1" applyBorder="1" applyAlignment="1">
      <alignment wrapText="1"/>
    </xf>
    <xf numFmtId="10" fontId="0" fillId="0" borderId="5" xfId="17" applyNumberFormat="1" applyFont="1" applyBorder="1" applyAlignment="1"/>
    <xf numFmtId="10" fontId="0" fillId="0" borderId="5" xfId="17" applyNumberFormat="1" applyFont="1" applyBorder="1" applyAlignment="1">
      <alignment wrapText="1"/>
    </xf>
    <xf numFmtId="10" fontId="5" fillId="0" borderId="5" xfId="17" applyNumberFormat="1" applyFont="1" applyBorder="1" applyAlignment="1">
      <alignment wrapText="1"/>
    </xf>
    <xf numFmtId="10" fontId="5" fillId="0" borderId="5" xfId="17" applyNumberFormat="1" applyFont="1" applyBorder="1" applyAlignment="1">
      <alignment horizontal="center"/>
    </xf>
    <xf numFmtId="44" fontId="0" fillId="0" borderId="5" xfId="16" applyFont="1" applyBorder="1" applyAlignment="1"/>
    <xf numFmtId="44" fontId="0" fillId="0" borderId="5" xfId="16" applyFont="1" applyBorder="1" applyAlignment="1">
      <alignment horizontal="left"/>
    </xf>
    <xf numFmtId="44" fontId="0" fillId="0" borderId="5" xfId="16" applyFont="1" applyBorder="1"/>
    <xf numFmtId="44" fontId="0" fillId="0" borderId="5" xfId="16" applyFont="1" applyBorder="1" applyAlignment="1">
      <alignment wrapText="1"/>
    </xf>
    <xf numFmtId="44" fontId="0" fillId="0" borderId="5" xfId="16" applyFont="1" applyBorder="1" applyAlignment="1">
      <alignment horizontal="left" wrapText="1"/>
    </xf>
    <xf numFmtId="44" fontId="5" fillId="0" borderId="5" xfId="16" applyFont="1" applyBorder="1" applyAlignment="1">
      <alignment wrapText="1"/>
    </xf>
    <xf numFmtId="44" fontId="5" fillId="0" borderId="5" xfId="16" applyFont="1" applyBorder="1" applyAlignment="1">
      <alignment horizontal="left" wrapText="1"/>
    </xf>
    <xf numFmtId="44" fontId="4" fillId="0" borderId="5" xfId="16" applyFont="1" applyBorder="1" applyAlignment="1">
      <alignment wrapText="1"/>
    </xf>
    <xf numFmtId="44" fontId="5" fillId="0" borderId="5" xfId="16" applyFont="1" applyBorder="1" applyAlignment="1">
      <alignment horizontal="center" wrapText="1"/>
    </xf>
    <xf numFmtId="44" fontId="0" fillId="0" borderId="0" xfId="16" applyFont="1" applyBorder="1" applyAlignment="1">
      <alignment wrapText="1"/>
    </xf>
    <xf numFmtId="44" fontId="5" fillId="0" borderId="5" xfId="16" applyFont="1" applyBorder="1" applyAlignment="1">
      <alignment horizontal="center"/>
    </xf>
    <xf numFmtId="44" fontId="4" fillId="0" borderId="5" xfId="16" applyFont="1" applyBorder="1" applyAlignment="1">
      <alignment horizontal="center"/>
    </xf>
    <xf numFmtId="44" fontId="0" fillId="0" borderId="14" xfId="16" applyFont="1" applyBorder="1" applyAlignment="1">
      <alignment wrapText="1"/>
    </xf>
    <xf numFmtId="44" fontId="0" fillId="0" borderId="14" xfId="16" applyFont="1" applyBorder="1" applyAlignment="1">
      <alignment horizontal="left" wrapText="1"/>
    </xf>
    <xf numFmtId="3" fontId="0" fillId="0" borderId="5" xfId="0" applyNumberFormat="1" applyBorder="1"/>
    <xf numFmtId="3" fontId="0" fillId="0" borderId="5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12" borderId="0" xfId="0" applyFill="1"/>
    <xf numFmtId="0" fontId="31" fillId="0" borderId="1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3" fontId="31" fillId="0" borderId="5" xfId="0" applyNumberFormat="1" applyFont="1" applyBorder="1" applyAlignment="1">
      <alignment horizontal="center" vertical="center" wrapText="1"/>
    </xf>
    <xf numFmtId="10" fontId="31" fillId="0" borderId="5" xfId="17" applyNumberFormat="1" applyFont="1" applyBorder="1" applyAlignment="1">
      <alignment horizontal="center" vertical="center" wrapText="1"/>
    </xf>
    <xf numFmtId="44" fontId="31" fillId="0" borderId="5" xfId="16" applyFont="1" applyBorder="1" applyAlignment="1">
      <alignment horizontal="center" vertical="center" wrapText="1"/>
    </xf>
    <xf numFmtId="44" fontId="32" fillId="0" borderId="5" xfId="16" applyFont="1" applyBorder="1" applyAlignment="1">
      <alignment horizontal="center" vertical="center" wrapText="1"/>
    </xf>
    <xf numFmtId="3" fontId="31" fillId="12" borderId="5" xfId="0" applyNumberFormat="1" applyFont="1" applyFill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9" fontId="31" fillId="0" borderId="5" xfId="17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0" fontId="33" fillId="0" borderId="5" xfId="17" applyNumberFormat="1" applyFont="1" applyBorder="1" applyAlignment="1">
      <alignment horizontal="center" vertical="center" wrapText="1"/>
    </xf>
    <xf numFmtId="44" fontId="33" fillId="0" borderId="5" xfId="16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3" fontId="33" fillId="12" borderId="5" xfId="0" applyNumberFormat="1" applyFont="1" applyFill="1" applyBorder="1" applyAlignment="1">
      <alignment horizontal="center" vertical="center" wrapText="1"/>
    </xf>
    <xf numFmtId="2" fontId="33" fillId="0" borderId="5" xfId="0" applyNumberFormat="1" applyFont="1" applyBorder="1" applyAlignment="1">
      <alignment horizontal="center" vertical="center" wrapText="1"/>
    </xf>
    <xf numFmtId="9" fontId="33" fillId="0" borderId="5" xfId="17" applyFont="1" applyBorder="1" applyAlignment="1">
      <alignment horizontal="center" vertical="center" wrapText="1"/>
    </xf>
    <xf numFmtId="1" fontId="33" fillId="0" borderId="5" xfId="0" applyNumberFormat="1" applyFont="1" applyBorder="1" applyAlignment="1">
      <alignment horizontal="center" vertical="center" wrapText="1"/>
    </xf>
    <xf numFmtId="10" fontId="33" fillId="0" borderId="5" xfId="0" applyNumberFormat="1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0" fontId="33" fillId="0" borderId="14" xfId="0" applyNumberFormat="1" applyFont="1" applyBorder="1" applyAlignment="1">
      <alignment horizontal="center" vertical="center" wrapText="1"/>
    </xf>
    <xf numFmtId="44" fontId="33" fillId="0" borderId="14" xfId="16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12" borderId="14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Border="1" applyAlignment="1">
      <alignment horizontal="center" vertical="center" wrapText="1"/>
    </xf>
    <xf numFmtId="9" fontId="33" fillId="0" borderId="14" xfId="17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0" fillId="12" borderId="0" xfId="0" applyFont="1" applyFill="1" applyAlignment="1">
      <alignment horizontal="center" vertical="center"/>
    </xf>
    <xf numFmtId="0" fontId="32" fillId="12" borderId="11" xfId="0" applyFont="1" applyFill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2" fontId="32" fillId="12" borderId="4" xfId="0" applyNumberFormat="1" applyFont="1" applyFill="1" applyBorder="1" applyAlignment="1">
      <alignment horizontal="center" vertical="center" wrapText="1"/>
    </xf>
    <xf numFmtId="0" fontId="32" fillId="12" borderId="8" xfId="0" applyFont="1" applyFill="1" applyBorder="1" applyAlignment="1">
      <alignment horizontal="center" vertical="center" wrapText="1"/>
    </xf>
    <xf numFmtId="0" fontId="32" fillId="12" borderId="16" xfId="0" applyFont="1" applyFill="1" applyBorder="1" applyAlignment="1">
      <alignment horizontal="center" vertical="center" wrapText="1"/>
    </xf>
    <xf numFmtId="0" fontId="32" fillId="12" borderId="17" xfId="0" applyFont="1" applyFill="1" applyBorder="1" applyAlignment="1">
      <alignment horizontal="center" vertical="center" wrapText="1"/>
    </xf>
    <xf numFmtId="2" fontId="32" fillId="12" borderId="17" xfId="0" applyNumberFormat="1" applyFont="1" applyFill="1" applyBorder="1" applyAlignment="1">
      <alignment horizontal="center" vertical="center" wrapText="1"/>
    </xf>
    <xf numFmtId="0" fontId="32" fillId="12" borderId="18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10" fontId="33" fillId="0" borderId="22" xfId="0" applyNumberFormat="1" applyFont="1" applyBorder="1" applyAlignment="1">
      <alignment horizontal="center" vertical="center" wrapText="1"/>
    </xf>
    <xf numFmtId="44" fontId="33" fillId="0" borderId="22" xfId="16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center" vertical="center" wrapText="1"/>
    </xf>
    <xf numFmtId="3" fontId="33" fillId="12" borderId="22" xfId="0" applyNumberFormat="1" applyFont="1" applyFill="1" applyBorder="1" applyAlignment="1">
      <alignment horizontal="center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9" fontId="33" fillId="0" borderId="22" xfId="17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44" fontId="33" fillId="0" borderId="0" xfId="16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33" fillId="12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9" fontId="33" fillId="0" borderId="0" xfId="17" applyFont="1" applyBorder="1" applyAlignment="1">
      <alignment horizontal="center" vertical="center" wrapText="1"/>
    </xf>
    <xf numFmtId="0" fontId="32" fillId="12" borderId="2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2" fillId="13" borderId="5" xfId="0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 wrapText="1"/>
    </xf>
    <xf numFmtId="0" fontId="23" fillId="14" borderId="5" xfId="0" applyFont="1" applyFill="1" applyBorder="1" applyAlignment="1">
      <alignment horizontal="center" wrapText="1"/>
    </xf>
    <xf numFmtId="0" fontId="23" fillId="14" borderId="5" xfId="0" applyFont="1" applyFill="1" applyBorder="1" applyAlignment="1">
      <alignment horizontal="center"/>
    </xf>
    <xf numFmtId="3" fontId="33" fillId="13" borderId="5" xfId="0" applyNumberFormat="1" applyFont="1" applyFill="1" applyBorder="1" applyAlignment="1">
      <alignment horizontal="center" vertical="center" wrapText="1"/>
    </xf>
    <xf numFmtId="7" fontId="23" fillId="13" borderId="5" xfId="0" applyNumberFormat="1" applyFont="1" applyFill="1" applyBorder="1" applyAlignment="1">
      <alignment horizontal="center" vertical="center" wrapText="1"/>
    </xf>
    <xf numFmtId="44" fontId="34" fillId="13" borderId="5" xfId="16" applyFont="1" applyFill="1" applyBorder="1" applyAlignment="1">
      <alignment horizontal="center" vertical="center" wrapText="1"/>
    </xf>
    <xf numFmtId="44" fontId="23" fillId="13" borderId="5" xfId="16" applyFont="1" applyFill="1" applyBorder="1" applyAlignment="1">
      <alignment horizontal="center" vertical="center" wrapText="1"/>
    </xf>
    <xf numFmtId="44" fontId="33" fillId="13" borderId="5" xfId="16" applyFont="1" applyFill="1" applyBorder="1" applyAlignment="1">
      <alignment horizontal="center" vertical="center" wrapText="1"/>
    </xf>
    <xf numFmtId="44" fontId="34" fillId="13" borderId="5" xfId="16" applyFont="1" applyFill="1" applyBorder="1" applyAlignment="1">
      <alignment vertical="center" wrapText="1"/>
    </xf>
    <xf numFmtId="44" fontId="23" fillId="13" borderId="5" xfId="16" applyFont="1" applyFill="1" applyBorder="1" applyAlignment="1">
      <alignment vertical="center" wrapText="1"/>
    </xf>
    <xf numFmtId="164" fontId="33" fillId="13" borderId="5" xfId="16" applyNumberFormat="1" applyFont="1" applyFill="1" applyBorder="1" applyAlignment="1">
      <alignment horizontal="center" vertical="center" wrapText="1"/>
    </xf>
    <xf numFmtId="3" fontId="23" fillId="13" borderId="5" xfId="0" applyNumberFormat="1" applyFont="1" applyFill="1" applyBorder="1" applyAlignment="1">
      <alignment horizontal="center" vertical="center" wrapText="1"/>
    </xf>
    <xf numFmtId="0" fontId="33" fillId="13" borderId="5" xfId="0" applyFont="1" applyFill="1" applyBorder="1" applyAlignment="1">
      <alignment horizontal="center" vertical="center" wrapText="1"/>
    </xf>
    <xf numFmtId="2" fontId="33" fillId="13" borderId="5" xfId="0" applyNumberFormat="1" applyFont="1" applyFill="1" applyBorder="1" applyAlignment="1">
      <alignment horizontal="center" vertical="center" wrapText="1"/>
    </xf>
    <xf numFmtId="9" fontId="33" fillId="13" borderId="5" xfId="17" applyFont="1" applyFill="1" applyBorder="1" applyAlignment="1">
      <alignment horizontal="center" vertical="center" wrapText="1"/>
    </xf>
    <xf numFmtId="7" fontId="32" fillId="13" borderId="5" xfId="0" applyNumberFormat="1" applyFont="1" applyFill="1" applyBorder="1" applyAlignment="1">
      <alignment horizontal="center" vertical="center" wrapText="1"/>
    </xf>
    <xf numFmtId="7" fontId="32" fillId="13" borderId="5" xfId="17" applyNumberFormat="1" applyFont="1" applyFill="1" applyBorder="1" applyAlignment="1">
      <alignment horizontal="center" vertical="center" wrapText="1"/>
    </xf>
    <xf numFmtId="7" fontId="23" fillId="13" borderId="5" xfId="17" applyNumberFormat="1" applyFont="1" applyFill="1" applyBorder="1" applyAlignment="1">
      <alignment horizontal="center" vertical="center" wrapText="1"/>
    </xf>
    <xf numFmtId="7" fontId="23" fillId="14" borderId="5" xfId="0" applyNumberFormat="1" applyFont="1" applyFill="1" applyBorder="1" applyAlignment="1">
      <alignment horizontal="center" vertical="center"/>
    </xf>
    <xf numFmtId="0" fontId="33" fillId="13" borderId="5" xfId="0" applyFont="1" applyFill="1" applyBorder="1" applyAlignment="1">
      <alignment horizontal="right" wrapText="1"/>
    </xf>
    <xf numFmtId="0" fontId="33" fillId="13" borderId="5" xfId="0" applyFont="1" applyFill="1" applyBorder="1" applyAlignment="1">
      <alignment wrapText="1"/>
    </xf>
    <xf numFmtId="10" fontId="33" fillId="13" borderId="5" xfId="17" applyNumberFormat="1" applyFont="1" applyFill="1" applyBorder="1" applyAlignment="1">
      <alignment wrapText="1"/>
    </xf>
    <xf numFmtId="44" fontId="34" fillId="13" borderId="5" xfId="16" applyNumberFormat="1" applyFont="1" applyFill="1" applyBorder="1" applyAlignment="1">
      <alignment wrapText="1"/>
    </xf>
    <xf numFmtId="44" fontId="23" fillId="13" borderId="5" xfId="16" applyNumberFormat="1" applyFont="1" applyFill="1" applyBorder="1" applyAlignment="1">
      <alignment wrapText="1"/>
    </xf>
    <xf numFmtId="44" fontId="33" fillId="13" borderId="5" xfId="16" applyNumberFormat="1" applyFont="1" applyFill="1" applyBorder="1" applyAlignment="1">
      <alignment wrapText="1"/>
    </xf>
    <xf numFmtId="44" fontId="23" fillId="13" borderId="5" xfId="16" applyNumberFormat="1" applyFont="1" applyFill="1" applyBorder="1" applyAlignment="1">
      <alignment vertical="center" wrapText="1"/>
    </xf>
    <xf numFmtId="3" fontId="33" fillId="13" borderId="5" xfId="0" applyNumberFormat="1" applyFont="1" applyFill="1" applyBorder="1" applyAlignment="1">
      <alignment wrapText="1"/>
    </xf>
    <xf numFmtId="2" fontId="33" fillId="13" borderId="5" xfId="0" applyNumberFormat="1" applyFont="1" applyFill="1" applyBorder="1" applyAlignment="1">
      <alignment wrapText="1"/>
    </xf>
    <xf numFmtId="9" fontId="33" fillId="13" borderId="5" xfId="17" applyNumberFormat="1" applyFont="1" applyFill="1" applyBorder="1" applyAlignment="1">
      <alignment wrapText="1"/>
    </xf>
    <xf numFmtId="44" fontId="32" fillId="13" borderId="5" xfId="16" applyFont="1" applyFill="1" applyBorder="1" applyAlignment="1">
      <alignment horizontal="center" vertical="center" wrapText="1"/>
    </xf>
    <xf numFmtId="44" fontId="31" fillId="13" borderId="5" xfId="16" applyFont="1" applyFill="1" applyBorder="1" applyAlignment="1">
      <alignment horizontal="center" vertical="center" wrapText="1"/>
    </xf>
    <xf numFmtId="44" fontId="32" fillId="13" borderId="5" xfId="16" applyFont="1" applyFill="1" applyBorder="1" applyAlignment="1">
      <alignment vertical="center" wrapText="1"/>
    </xf>
    <xf numFmtId="3" fontId="31" fillId="13" borderId="5" xfId="16" applyNumberFormat="1" applyFont="1" applyFill="1" applyBorder="1" applyAlignment="1">
      <alignment horizontal="center" vertical="center" wrapText="1"/>
    </xf>
    <xf numFmtId="3" fontId="31" fillId="13" borderId="5" xfId="0" applyNumberFormat="1" applyFont="1" applyFill="1" applyBorder="1" applyAlignment="1">
      <alignment horizontal="center" vertical="center" wrapText="1"/>
    </xf>
    <xf numFmtId="3" fontId="32" fillId="13" borderId="5" xfId="0" applyNumberFormat="1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2" fontId="31" fillId="13" borderId="5" xfId="0" applyNumberFormat="1" applyFont="1" applyFill="1" applyBorder="1" applyAlignment="1">
      <alignment horizontal="center" vertical="center" wrapText="1"/>
    </xf>
    <xf numFmtId="9" fontId="31" fillId="13" borderId="5" xfId="17" applyFont="1" applyFill="1" applyBorder="1" applyAlignment="1">
      <alignment horizontal="center" vertical="center" wrapText="1"/>
    </xf>
    <xf numFmtId="3" fontId="33" fillId="13" borderId="5" xfId="16" applyNumberFormat="1" applyFont="1" applyFill="1" applyBorder="1" applyAlignment="1">
      <alignment horizontal="center" vertical="center" wrapText="1"/>
    </xf>
    <xf numFmtId="44" fontId="36" fillId="14" borderId="5" xfId="16" applyNumberFormat="1" applyFont="1" applyFill="1" applyBorder="1" applyAlignment="1">
      <alignment horizontal="center" vertical="center" wrapText="1"/>
    </xf>
    <xf numFmtId="44" fontId="23" fillId="14" borderId="5" xfId="16" applyNumberFormat="1" applyFont="1" applyFill="1" applyBorder="1" applyAlignment="1">
      <alignment wrapText="1"/>
    </xf>
    <xf numFmtId="44" fontId="33" fillId="14" borderId="5" xfId="16" applyNumberFormat="1" applyFont="1" applyFill="1" applyBorder="1" applyAlignment="1">
      <alignment wrapText="1"/>
    </xf>
    <xf numFmtId="44" fontId="36" fillId="14" borderId="5" xfId="16" applyFont="1" applyFill="1" applyBorder="1" applyAlignment="1">
      <alignment vertical="center" wrapText="1"/>
    </xf>
    <xf numFmtId="44" fontId="23" fillId="14" borderId="5" xfId="16" applyNumberFormat="1" applyFont="1" applyFill="1" applyBorder="1" applyAlignment="1">
      <alignment vertical="center" wrapText="1"/>
    </xf>
    <xf numFmtId="0" fontId="33" fillId="14" borderId="5" xfId="0" applyFont="1" applyFill="1" applyBorder="1" applyAlignment="1">
      <alignment horizontal="center" vertical="center" wrapText="1"/>
    </xf>
    <xf numFmtId="3" fontId="33" fillId="14" borderId="5" xfId="0" applyNumberFormat="1" applyFont="1" applyFill="1" applyBorder="1" applyAlignment="1">
      <alignment horizontal="center" vertical="center" wrapText="1"/>
    </xf>
    <xf numFmtId="44" fontId="36" fillId="15" borderId="5" xfId="16" applyNumberFormat="1" applyFont="1" applyFill="1" applyBorder="1" applyAlignment="1">
      <alignment horizontal="center" vertical="center" wrapText="1"/>
    </xf>
    <xf numFmtId="44" fontId="23" fillId="15" borderId="5" xfId="16" applyNumberFormat="1" applyFont="1" applyFill="1" applyBorder="1" applyAlignment="1">
      <alignment wrapText="1"/>
    </xf>
    <xf numFmtId="44" fontId="33" fillId="15" borderId="5" xfId="16" applyNumberFormat="1" applyFont="1" applyFill="1" applyBorder="1" applyAlignment="1">
      <alignment wrapText="1"/>
    </xf>
    <xf numFmtId="44" fontId="23" fillId="15" borderId="5" xfId="16" applyNumberFormat="1" applyFont="1" applyFill="1" applyBorder="1" applyAlignment="1">
      <alignment vertical="center" wrapText="1"/>
    </xf>
    <xf numFmtId="3" fontId="33" fillId="15" borderId="5" xfId="0" applyNumberFormat="1" applyFont="1" applyFill="1" applyBorder="1" applyAlignment="1">
      <alignment horizontal="center" vertical="center" wrapText="1"/>
    </xf>
    <xf numFmtId="0" fontId="33" fillId="15" borderId="5" xfId="0" applyFont="1" applyFill="1" applyBorder="1" applyAlignment="1">
      <alignment horizontal="center" vertical="center" wrapText="1"/>
    </xf>
    <xf numFmtId="2" fontId="33" fillId="15" borderId="5" xfId="0" applyNumberFormat="1" applyFont="1" applyFill="1" applyBorder="1" applyAlignment="1">
      <alignment horizontal="center" vertical="center" wrapText="1"/>
    </xf>
    <xf numFmtId="9" fontId="33" fillId="15" borderId="5" xfId="17" applyNumberFormat="1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wrapText="1"/>
    </xf>
    <xf numFmtId="0" fontId="33" fillId="14" borderId="5" xfId="0" applyFont="1" applyFill="1" applyBorder="1" applyAlignment="1">
      <alignment wrapText="1"/>
    </xf>
    <xf numFmtId="0" fontId="33" fillId="14" borderId="5" xfId="0" applyFont="1" applyFill="1" applyBorder="1"/>
    <xf numFmtId="0" fontId="23" fillId="14" borderId="5" xfId="0" applyFont="1" applyFill="1" applyBorder="1" applyAlignment="1">
      <alignment horizontal="center" vertical="center" wrapText="1"/>
    </xf>
    <xf numFmtId="10" fontId="33" fillId="14" borderId="5" xfId="17" applyNumberFormat="1" applyFont="1" applyFill="1" applyBorder="1" applyAlignment="1">
      <alignment wrapText="1"/>
    </xf>
    <xf numFmtId="0" fontId="0" fillId="15" borderId="5" xfId="0" applyFont="1" applyFill="1" applyBorder="1" applyAlignment="1">
      <alignment wrapText="1"/>
    </xf>
    <xf numFmtId="0" fontId="33" fillId="15" borderId="5" xfId="0" applyFont="1" applyFill="1" applyBorder="1" applyAlignment="1">
      <alignment wrapText="1"/>
    </xf>
    <xf numFmtId="0" fontId="23" fillId="15" borderId="5" xfId="0" applyFont="1" applyFill="1" applyBorder="1" applyAlignment="1">
      <alignment horizontal="center" vertical="center" wrapText="1"/>
    </xf>
    <xf numFmtId="0" fontId="33" fillId="15" borderId="5" xfId="0" applyFont="1" applyFill="1" applyBorder="1" applyAlignment="1">
      <alignment horizontal="right" wrapText="1"/>
    </xf>
    <xf numFmtId="10" fontId="33" fillId="15" borderId="5" xfId="0" applyNumberFormat="1" applyFont="1" applyFill="1" applyBorder="1" applyAlignment="1">
      <alignment wrapText="1"/>
    </xf>
    <xf numFmtId="44" fontId="36" fillId="14" borderId="5" xfId="16" applyNumberFormat="1" applyFont="1" applyFill="1" applyBorder="1" applyAlignment="1">
      <alignment vertical="center" wrapText="1"/>
    </xf>
    <xf numFmtId="44" fontId="33" fillId="14" borderId="5" xfId="16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 wrapText="1"/>
    </xf>
    <xf numFmtId="7" fontId="23" fillId="14" borderId="14" xfId="0" applyNumberFormat="1" applyFont="1" applyFill="1" applyBorder="1" applyAlignment="1">
      <alignment horizontal="center" vertical="center"/>
    </xf>
    <xf numFmtId="44" fontId="36" fillId="14" borderId="14" xfId="16" applyNumberFormat="1" applyFont="1" applyFill="1" applyBorder="1" applyAlignment="1">
      <alignment vertical="center" wrapText="1"/>
    </xf>
    <xf numFmtId="44" fontId="33" fillId="14" borderId="14" xfId="16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9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2" fontId="40" fillId="0" borderId="5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10" fontId="40" fillId="0" borderId="5" xfId="0" applyNumberFormat="1" applyFont="1" applyBorder="1" applyAlignment="1">
      <alignment horizontal="center" vertical="center" wrapText="1"/>
    </xf>
    <xf numFmtId="4" fontId="40" fillId="0" borderId="5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40" fillId="0" borderId="5" xfId="0" applyNumberFormat="1" applyFont="1" applyBorder="1" applyAlignment="1">
      <alignment horizontal="center" vertical="center" wrapText="1"/>
    </xf>
    <xf numFmtId="9" fontId="40" fillId="0" borderId="5" xfId="0" applyNumberFormat="1" applyFont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1" fontId="40" fillId="0" borderId="5" xfId="0" applyNumberFormat="1" applyFont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10" fontId="39" fillId="0" borderId="5" xfId="0" applyNumberFormat="1" applyFont="1" applyBorder="1" applyAlignment="1">
      <alignment horizontal="center" vertical="center" wrapText="1"/>
    </xf>
    <xf numFmtId="10" fontId="39" fillId="0" borderId="9" xfId="0" applyNumberFormat="1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/>
    </xf>
    <xf numFmtId="44" fontId="39" fillId="0" borderId="5" xfId="0" applyNumberFormat="1" applyFont="1" applyBorder="1" applyAlignment="1">
      <alignment horizontal="center" vertical="center" wrapText="1"/>
    </xf>
    <xf numFmtId="44" fontId="39" fillId="0" borderId="9" xfId="0" applyNumberFormat="1" applyFont="1" applyBorder="1" applyAlignment="1">
      <alignment horizontal="center" vertical="center" wrapText="1"/>
    </xf>
    <xf numFmtId="44" fontId="43" fillId="0" borderId="7" xfId="0" applyNumberFormat="1" applyFont="1" applyBorder="1" applyAlignment="1">
      <alignment horizontal="center"/>
    </xf>
    <xf numFmtId="44" fontId="39" fillId="0" borderId="0" xfId="0" applyNumberFormat="1" applyFont="1" applyBorder="1" applyAlignment="1">
      <alignment horizontal="center" vertical="center" wrapText="1"/>
    </xf>
    <xf numFmtId="44" fontId="41" fillId="0" borderId="5" xfId="0" applyNumberFormat="1" applyFont="1" applyBorder="1" applyAlignment="1">
      <alignment horizontal="center" vertical="center" wrapText="1"/>
    </xf>
    <xf numFmtId="44" fontId="43" fillId="0" borderId="2" xfId="0" applyNumberFormat="1" applyFont="1" applyBorder="1" applyAlignment="1">
      <alignment horizontal="center"/>
    </xf>
    <xf numFmtId="44" fontId="41" fillId="2" borderId="0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Border="1" applyAlignment="1">
      <alignment horizontal="center" vertical="center" wrapText="1"/>
    </xf>
    <xf numFmtId="4" fontId="39" fillId="0" borderId="9" xfId="0" applyNumberFormat="1" applyFont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/>
    </xf>
    <xf numFmtId="2" fontId="39" fillId="0" borderId="5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4" fontId="39" fillId="0" borderId="5" xfId="0" applyNumberFormat="1" applyFont="1" applyBorder="1" applyAlignment="1">
      <alignment horizontal="center" vertical="center"/>
    </xf>
    <xf numFmtId="4" fontId="40" fillId="0" borderId="5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 wrapText="1"/>
    </xf>
    <xf numFmtId="3" fontId="39" fillId="0" borderId="5" xfId="0" applyNumberFormat="1" applyFont="1" applyBorder="1" applyAlignment="1">
      <alignment horizontal="center" vertical="center"/>
    </xf>
    <xf numFmtId="3" fontId="39" fillId="0" borderId="5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0" fontId="27" fillId="0" borderId="0" xfId="0" applyFont="1" applyFill="1" applyBorder="1"/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49" fontId="45" fillId="0" borderId="5" xfId="0" applyNumberFormat="1" applyFont="1" applyFill="1" applyBorder="1" applyAlignment="1">
      <alignment horizontal="center" vertical="center" wrapText="1"/>
    </xf>
    <xf numFmtId="0" fontId="48" fillId="12" borderId="0" xfId="0" applyFont="1" applyFill="1" applyAlignment="1">
      <alignment vertical="center"/>
    </xf>
    <xf numFmtId="0" fontId="50" fillId="0" borderId="0" xfId="0" applyFont="1"/>
    <xf numFmtId="0" fontId="37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2" fontId="54" fillId="0" borderId="4" xfId="0" applyNumberFormat="1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27" fillId="0" borderId="0" xfId="0" applyFont="1" applyFill="1"/>
    <xf numFmtId="3" fontId="27" fillId="0" borderId="0" xfId="0" applyNumberFormat="1" applyFont="1" applyFill="1" applyProtection="1">
      <protection hidden="1"/>
    </xf>
    <xf numFmtId="10" fontId="24" fillId="0" borderId="0" xfId="0" applyNumberFormat="1" applyFont="1" applyProtection="1">
      <protection hidden="1"/>
    </xf>
    <xf numFmtId="0" fontId="29" fillId="0" borderId="0" xfId="0" applyFont="1" applyFill="1" applyBorder="1" applyAlignment="1">
      <alignment horizontal="left"/>
    </xf>
    <xf numFmtId="0" fontId="24" fillId="0" borderId="0" xfId="0" applyFont="1"/>
    <xf numFmtId="44" fontId="27" fillId="0" borderId="0" xfId="16" applyFont="1" applyFill="1" applyProtection="1">
      <protection hidden="1"/>
    </xf>
    <xf numFmtId="44" fontId="27" fillId="0" borderId="0" xfId="0" applyNumberFormat="1" applyFont="1" applyProtection="1">
      <protection hidden="1"/>
    </xf>
    <xf numFmtId="44" fontId="27" fillId="0" borderId="0" xfId="16" applyFont="1" applyProtection="1">
      <protection hidden="1"/>
    </xf>
    <xf numFmtId="2" fontId="26" fillId="0" borderId="0" xfId="0" applyNumberFormat="1" applyFont="1" applyFill="1" applyBorder="1" applyAlignment="1">
      <alignment horizontal="left"/>
    </xf>
    <xf numFmtId="9" fontId="27" fillId="0" borderId="0" xfId="17" applyFont="1" applyProtection="1">
      <protection hidden="1"/>
    </xf>
    <xf numFmtId="0" fontId="2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22" fillId="6" borderId="0" xfId="0" applyFont="1" applyFill="1" applyAlignment="1">
      <alignment horizontal="center" vertical="center" wrapText="1"/>
    </xf>
    <xf numFmtId="3" fontId="21" fillId="11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/>
    </xf>
    <xf numFmtId="3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 textRotation="90" wrapText="1"/>
    </xf>
    <xf numFmtId="3" fontId="14" fillId="9" borderId="0" xfId="0" applyNumberFormat="1" applyFont="1" applyFill="1" applyAlignment="1">
      <alignment horizontal="center" vertical="center" textRotation="90"/>
    </xf>
    <xf numFmtId="3" fontId="14" fillId="10" borderId="0" xfId="0" applyNumberFormat="1" applyFont="1" applyFill="1" applyAlignment="1">
      <alignment horizontal="center" vertical="center" textRotation="90"/>
    </xf>
    <xf numFmtId="3" fontId="18" fillId="11" borderId="0" xfId="0" applyNumberFormat="1" applyFont="1" applyFill="1" applyAlignment="1">
      <alignment horizontal="center" vertical="center"/>
    </xf>
    <xf numFmtId="0" fontId="47" fillId="16" borderId="0" xfId="0" applyFont="1" applyFill="1" applyAlignment="1">
      <alignment horizontal="center" vertical="center" wrapText="1"/>
    </xf>
    <xf numFmtId="0" fontId="49" fillId="12" borderId="0" xfId="0" applyFont="1" applyFill="1" applyAlignment="1">
      <alignment horizontal="center" vertical="center"/>
    </xf>
    <xf numFmtId="0" fontId="53" fillId="12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12" borderId="0" xfId="0" applyFont="1" applyFill="1" applyAlignment="1">
      <alignment horizontal="center" vertical="center"/>
    </xf>
  </cellXfs>
  <cellStyles count="19">
    <cellStyle name="Millares" xfId="18" builtinId="3"/>
    <cellStyle name="Millares 2" xfId="1" xr:uid="{00000000-0005-0000-0000-000001000000}"/>
    <cellStyle name="Millares 3" xfId="2" xr:uid="{00000000-0005-0000-0000-000002000000}"/>
    <cellStyle name="Moneda" xfId="16" builtinId="4"/>
    <cellStyle name="Moneda 2" xfId="3" xr:uid="{00000000-0005-0000-0000-000004000000}"/>
    <cellStyle name="Moneda 2 2" xfId="4" xr:uid="{00000000-0005-0000-0000-000005000000}"/>
    <cellStyle name="Moneda 3" xfId="5" xr:uid="{00000000-0005-0000-0000-000006000000}"/>
    <cellStyle name="Moneda 4" xfId="6" xr:uid="{00000000-0005-0000-0000-000007000000}"/>
    <cellStyle name="Moneda 5" xfId="7" xr:uid="{00000000-0005-0000-0000-000008000000}"/>
    <cellStyle name="Normal" xfId="0" builtinId="0"/>
    <cellStyle name="Normal 2" xfId="8" xr:uid="{00000000-0005-0000-0000-00000A000000}"/>
    <cellStyle name="Normal 3" xfId="9" xr:uid="{00000000-0005-0000-0000-00000B000000}"/>
    <cellStyle name="Normal 4" xfId="10" xr:uid="{00000000-0005-0000-0000-00000C000000}"/>
    <cellStyle name="Normal 5" xfId="11" xr:uid="{00000000-0005-0000-0000-00000D000000}"/>
    <cellStyle name="Porcentaje" xfId="17" builtinId="5"/>
    <cellStyle name="Porcentaje 2" xfId="12" xr:uid="{00000000-0005-0000-0000-00000E000000}"/>
    <cellStyle name="Porcentual 2" xfId="13" xr:uid="{00000000-0005-0000-0000-000010000000}"/>
    <cellStyle name="Porcentual 3" xfId="14" xr:uid="{00000000-0005-0000-0000-000011000000}"/>
    <cellStyle name="Porcentual 4" xfId="15" xr:uid="{00000000-0005-0000-0000-000012000000}"/>
  </cellStyles>
  <dxfs count="209"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9" tint="-0.249977111117893"/>
        <name val="Franklin Gothic Medium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numFmt numFmtId="11" formatCode="&quot;$&quot;#,##0.00;\-&quot;$&quot;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ranklin Gothic Medium"/>
        <scheme val="none"/>
      </font>
      <fill>
        <patternFill patternType="solid">
          <fgColor indexed="64"/>
          <bgColor rgb="FFF5FAFD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Franklin Gothic Medium"/>
        <scheme val="none"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Franklin Gothic Medium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Franklin Gothic Medium Cond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Franklin Gothic Medium Cond"/>
        <scheme val="none"/>
      </font>
      <numFmt numFmtId="3" formatCode="#,##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Franklin Gothic Medium Cond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name val="Segoe UI Semibold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Franklin Gothic Medium Cond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9900"/>
      <color rgb="FFF4AA96"/>
      <color rgb="FFFC7132"/>
      <color rgb="FFFFDC6D"/>
      <color rgb="FFFFCC66"/>
      <color rgb="FFFFCC00"/>
      <color rgb="FFF73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301357</xdr:colOff>
      <xdr:row>6</xdr:row>
      <xdr:rowOff>79589</xdr:rowOff>
    </xdr:from>
    <xdr:to>
      <xdr:col>5</xdr:col>
      <xdr:colOff>596632</xdr:colOff>
      <xdr:row>34</xdr:row>
      <xdr:rowOff>45079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GrpSpPr/>
      </xdr:nvGrpSpPr>
      <xdr:grpSpPr>
        <a:xfrm>
          <a:off x="460107" y="3277268"/>
          <a:ext cx="3697061" cy="3888882"/>
          <a:chOff x="217221" y="617008"/>
          <a:chExt cx="3651518" cy="3835400"/>
        </a:xfrm>
        <a:solidFill>
          <a:schemeClr val="bg1">
            <a:lumMod val="85000"/>
          </a:schemeClr>
        </a:solidFill>
      </xdr:grpSpPr>
      <xdr:sp macro="" textlink="">
        <xdr:nvSpPr>
          <xdr:cNvPr id="2" name="Rectángulo redondeado 1">
            <a:extLst>
              <a:ext uri="{FF2B5EF4-FFF2-40B4-BE49-F238E27FC236}">
                <a16:creationId xmlns:a16="http://schemas.microsoft.com/office/drawing/2014/main" id="{00000000-0008-0000-0500-000002000000}"/>
              </a:ext>
            </a:extLst>
          </xdr:cNvPr>
          <xdr:cNvSpPr/>
        </xdr:nvSpPr>
        <xdr:spPr>
          <a:xfrm>
            <a:off x="217221" y="617008"/>
            <a:ext cx="3621089" cy="3835400"/>
          </a:xfrm>
          <a:prstGeom prst="round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800" b="1">
              <a:solidFill>
                <a:schemeClr val="bg1"/>
              </a:solidFill>
            </a:endParaRPr>
          </a:p>
        </xdr:txBody>
      </xdr:sp>
      <xdr:grpSp>
        <xdr:nvGrpSpPr>
          <xdr:cNvPr id="28" name="Grupo 27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GrpSpPr/>
        </xdr:nvGrpSpPr>
        <xdr:grpSpPr>
          <a:xfrm>
            <a:off x="352425" y="695166"/>
            <a:ext cx="3516314" cy="3531698"/>
            <a:chOff x="304800" y="734853"/>
            <a:chExt cx="3516314" cy="3531698"/>
          </a:xfrm>
          <a:grpFill/>
        </xdr:grpSpPr>
        <xdr:sp macro="" textlink="$E$32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1916750" y="1112382"/>
              <a:ext cx="1858446" cy="528631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12D5DCC-C754-4BDA-84EE-FCC108138243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ctr"/>
                <a:t>DEPARTAMENTO  DE AGUA POTABLE Y ALCANTARILLADO</a:t>
              </a:fld>
              <a:endParaRPr lang="en-US" sz="700" b="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323850" y="1257009"/>
              <a:ext cx="1651000" cy="243980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 b="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NOMBRE DEL ORGANISMO</a:t>
              </a:r>
            </a:p>
          </xdr:txBody>
        </xdr:sp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323851" y="1520095"/>
              <a:ext cx="1603375" cy="212297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SIGLAS DEL ORGANISMO</a:t>
              </a:r>
            </a:p>
          </xdr:txBody>
        </xdr:sp>
        <xdr:sp macro="" textlink="$E$33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2298700" y="1544780"/>
              <a:ext cx="1227138" cy="165906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73AFC852-BD2B-48D4-9DD7-C10C0EE98747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/>
                <a:t>DAPA</a:t>
              </a:fld>
              <a:endParaRPr lang="es-MX" sz="800" b="0">
                <a:solidFill>
                  <a:schemeClr val="tx1"/>
                </a:solidFill>
                <a:latin typeface="Franklin Gothic Medium" panose="020B0603020102020204" pitchFamily="34" charset="0"/>
              </a:endParaRPr>
            </a:p>
          </xdr:txBody>
        </xdr:sp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314325" y="1721625"/>
              <a:ext cx="1612900" cy="213885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PRESIDENTE MUNICIPAL</a:t>
              </a:r>
            </a:p>
          </xdr:txBody>
        </xdr:sp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314325" y="2318872"/>
              <a:ext cx="1717675" cy="212297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POBLACIÓN EN CABECERA</a:t>
              </a:r>
            </a:p>
          </xdr:txBody>
        </xdr:sp>
        <xdr:sp macro="" textlink="$E$37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SpPr txBox="1"/>
          </xdr:nvSpPr>
          <xdr:spPr>
            <a:xfrm>
              <a:off x="2298701" y="2318874"/>
              <a:ext cx="1429212" cy="192971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B4C90A52-7904-4403-A714-78A1544A3337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5796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$E$36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 txBox="1"/>
          </xdr:nvSpPr>
          <xdr:spPr>
            <a:xfrm>
              <a:off x="2298699" y="2126277"/>
              <a:ext cx="1429214" cy="208342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fld id="{5E237AEC-633C-471D-958D-5657E6DAD67B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7042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SpPr txBox="1"/>
          </xdr:nvSpPr>
          <xdr:spPr>
            <a:xfrm>
              <a:off x="314325" y="2126276"/>
              <a:ext cx="1612900" cy="202794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POBLACIÓN TOTAL</a:t>
              </a:r>
            </a:p>
          </xdr:txBody>
        </xdr:sp>
        <xdr:sp macro="" textlink="$E$35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 txBox="1"/>
          </xdr:nvSpPr>
          <xdr:spPr>
            <a:xfrm>
              <a:off x="2007957" y="1881064"/>
              <a:ext cx="1813157" cy="3597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fld id="{F4D08C0A-2668-4CE2-B368-2331B33B242D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/>
                <a:t>C. JESÚS RIVERA MARTÍNEZ</a:t>
              </a:fld>
              <a:endParaRPr lang="es-MX" sz="800" b="0">
                <a:solidFill>
                  <a:schemeClr val="tx1"/>
                </a:solidFill>
                <a:latin typeface="Franklin Gothic Medium" panose="020B0603020102020204" pitchFamily="34" charset="0"/>
              </a:endParaRPr>
            </a:p>
          </xdr:txBody>
        </xdr:sp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 txBox="1"/>
          </xdr:nvSpPr>
          <xdr:spPr>
            <a:xfrm>
              <a:off x="323851" y="1914221"/>
              <a:ext cx="1765299" cy="269334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DIRECTOR DEL ORGANISMO</a:t>
              </a:r>
            </a:p>
          </xdr:txBody>
        </xdr:sp>
        <xdr:sp macro="" textlink="$E$34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 txBox="1"/>
          </xdr:nvSpPr>
          <xdr:spPr>
            <a:xfrm>
              <a:off x="1962596" y="1690055"/>
              <a:ext cx="1731565" cy="33181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ACA3D9D6-B1A8-4364-85F8-DDE85F913B1E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ctr"/>
                <a:t>ING. J. JESÚS MONROY MORENO</a:t>
              </a:fld>
              <a:endParaRPr lang="es-MX" sz="800" b="0">
                <a:solidFill>
                  <a:schemeClr val="tx1"/>
                </a:solidFill>
                <a:latin typeface="Franklin Gothic Medium" panose="020B0603020102020204" pitchFamily="34" charset="0"/>
              </a:endParaRPr>
            </a:p>
          </xdr:txBody>
        </xdr:sp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 txBox="1"/>
          </xdr:nvSpPr>
          <xdr:spPr>
            <a:xfrm>
              <a:off x="612774" y="734853"/>
              <a:ext cx="2808288" cy="35488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400" b="0" i="0" u="none" strike="noStrike" kern="0" cap="none" spc="0" normalizeH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uLnTx/>
                  <a:uFillTx/>
                  <a:latin typeface="Franklin Gothic Medium" panose="020B0603020102020204" pitchFamily="34" charset="0"/>
                  <a:ea typeface="+mn-ea"/>
                  <a:cs typeface="+mn-cs"/>
                </a:rPr>
                <a:t> </a:t>
              </a:r>
              <a:r>
                <a:rPr kumimoji="0" lang="es-MX" sz="1600" b="0" i="0" u="none" strike="noStrike" kern="0" cap="none" spc="0" normalizeH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uLnTx/>
                  <a:uFillTx/>
                  <a:latin typeface="Franklin Gothic Medium" panose="020B0603020102020204" pitchFamily="34" charset="0"/>
                  <a:ea typeface="+mn-ea"/>
                  <a:cs typeface="+mn-cs"/>
                </a:rPr>
                <a:t>DATOS GENERALES</a:t>
              </a:r>
            </a:p>
          </xdr:txBody>
        </xdr:sp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 txBox="1"/>
          </xdr:nvSpPr>
          <xdr:spPr>
            <a:xfrm>
              <a:off x="314325" y="3191314"/>
              <a:ext cx="1717675" cy="179028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TAZA DE CRECIMIENTO</a:t>
              </a:r>
            </a:p>
          </xdr:txBody>
        </xdr:sp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 txBox="1"/>
          </xdr:nvSpPr>
          <xdr:spPr>
            <a:xfrm>
              <a:off x="323850" y="3350752"/>
              <a:ext cx="1717675" cy="169526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TOTAL DE VIVIENDAS</a:t>
              </a:r>
            </a:p>
          </xdr:txBody>
        </xdr:sp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SpPr txBox="1"/>
          </xdr:nvSpPr>
          <xdr:spPr>
            <a:xfrm>
              <a:off x="314325" y="3511777"/>
              <a:ext cx="1717675" cy="167939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VIVIENDAS EN CABECERA</a:t>
              </a:r>
            </a:p>
          </xdr:txBody>
        </xdr:sp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SpPr txBox="1"/>
          </xdr:nvSpPr>
          <xdr:spPr>
            <a:xfrm>
              <a:off x="314325" y="3042399"/>
              <a:ext cx="1717675" cy="179029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MARGINALIDAD</a:t>
              </a:r>
            </a:p>
          </xdr:txBody>
        </xdr:sp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SpPr txBox="1"/>
          </xdr:nvSpPr>
          <xdr:spPr>
            <a:xfrm>
              <a:off x="314324" y="2882962"/>
              <a:ext cx="1860550" cy="190116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HACINAMIENTO EN MUNICIPIO</a:t>
              </a:r>
            </a:p>
          </xdr:txBody>
        </xdr:sp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 txBox="1"/>
          </xdr:nvSpPr>
          <xdr:spPr>
            <a:xfrm>
              <a:off x="314324" y="2690366"/>
              <a:ext cx="1879600" cy="224975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HACINAMIENTO EN CABECERA</a:t>
              </a:r>
            </a:p>
          </xdr:txBody>
        </xdr:sp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:cNvPr>
            <xdr:cNvSpPr txBox="1"/>
          </xdr:nvSpPr>
          <xdr:spPr>
            <a:xfrm>
              <a:off x="323850" y="2488834"/>
              <a:ext cx="1717675" cy="224975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POBLACIÓN RURAL</a:t>
              </a:r>
            </a:p>
          </xdr:txBody>
        </xdr:sp>
        <xdr:sp macro="" textlink="$E$39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 txBox="1"/>
          </xdr:nvSpPr>
          <xdr:spPr>
            <a:xfrm>
              <a:off x="2309291" y="2669515"/>
              <a:ext cx="1418622" cy="196784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7ECEAE67-AD84-46AE-B8CA-A22DD6F8DC07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5.03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$E$41">
          <xdr:nvSpPr>
            <xdr:cNvPr id="29" name="CuadroTexto 28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 txBox="1"/>
          </xdr:nvSpPr>
          <xdr:spPr>
            <a:xfrm>
              <a:off x="2298701" y="3042398"/>
              <a:ext cx="1429212" cy="167930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CB84796D-EAEF-4BBB-9394-1B34508E05B2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MEDIO</a:t>
              </a:fld>
              <a:endParaRPr lang="es-MX" sz="800" b="0">
                <a:solidFill>
                  <a:schemeClr val="tx1"/>
                </a:solidFill>
                <a:latin typeface="Franklin Gothic Medium" panose="020B0603020102020204" pitchFamily="34" charset="0"/>
              </a:endParaRPr>
            </a:p>
          </xdr:txBody>
        </xdr:sp>
        <xdr:sp macro="" textlink="$E$40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500-00001E000000}"/>
                </a:ext>
              </a:extLst>
            </xdr:cNvPr>
            <xdr:cNvSpPr txBox="1"/>
          </xdr:nvSpPr>
          <xdr:spPr>
            <a:xfrm>
              <a:off x="2298701" y="2872439"/>
              <a:ext cx="1418621" cy="181512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911DA1A7-2059-4AD9-9601-7447FD63F5E0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4.90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$E$38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500-000020000000}"/>
                </a:ext>
              </a:extLst>
            </xdr:cNvPr>
            <xdr:cNvSpPr txBox="1"/>
          </xdr:nvSpPr>
          <xdr:spPr>
            <a:xfrm>
              <a:off x="2298700" y="2488835"/>
              <a:ext cx="1439805" cy="179387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AF92EFA5-0F29-4A87-9CD3-51CAB8FDA30F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1246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$E$43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 txBox="1"/>
          </xdr:nvSpPr>
          <xdr:spPr>
            <a:xfrm>
              <a:off x="2298701" y="3329706"/>
              <a:ext cx="1418621" cy="172525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C4E6AE42-496A-4341-8617-504F75F65D97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1437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$E$42">
          <xdr:nvSpPr>
            <xdr:cNvPr id="36" name="CuadroTexto 35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 txBox="1"/>
          </xdr:nvSpPr>
          <xdr:spPr>
            <a:xfrm>
              <a:off x="2298700" y="3180792"/>
              <a:ext cx="1429213" cy="165062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2E665170-2658-4F83-971E-D40EAEB80A49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1.41</a:t>
              </a:fld>
              <a:endParaRPr lang="es-MX" sz="800" b="0">
                <a:solidFill>
                  <a:schemeClr val="tx1"/>
                </a:solidFill>
                <a:latin typeface="Franklin Gothic Medium" panose="020B0603020102020204" pitchFamily="34" charset="0"/>
              </a:endParaRPr>
            </a:p>
          </xdr:txBody>
        </xdr:sp>
        <xdr:sp macro="" textlink="$E$44">
          <xdr:nvSpPr>
            <xdr:cNvPr id="37" name="CuadroTexto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SpPr txBox="1"/>
          </xdr:nvSpPr>
          <xdr:spPr>
            <a:xfrm>
              <a:off x="2298700" y="3511777"/>
              <a:ext cx="1439804" cy="167680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0EFD7BC8-2B89-48E2-91BC-BCBF793B7039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1152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00000000-0008-0000-0500-00001F000000}"/>
                </a:ext>
              </a:extLst>
            </xdr:cNvPr>
            <xdr:cNvSpPr txBox="1"/>
          </xdr:nvSpPr>
          <xdr:spPr>
            <a:xfrm>
              <a:off x="314325" y="3660692"/>
              <a:ext cx="1717675" cy="212297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COBERTURA AGUA</a:t>
              </a:r>
            </a:p>
          </xdr:txBody>
        </xdr:sp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 txBox="1"/>
          </xdr:nvSpPr>
          <xdr:spPr>
            <a:xfrm>
              <a:off x="304800" y="3862224"/>
              <a:ext cx="1889125" cy="224975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COBERTURA ALCANTARILLADO</a:t>
              </a:r>
            </a:p>
          </xdr:txBody>
        </xdr:sp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/>
          </xdr:nvSpPr>
          <xdr:spPr>
            <a:xfrm>
              <a:off x="304800" y="4065343"/>
              <a:ext cx="1717675" cy="201208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MX" sz="800">
                  <a:solidFill>
                    <a:schemeClr val="tx1"/>
                  </a:solidFill>
                  <a:latin typeface="Franklin Gothic Medium" panose="020B0603020102020204" pitchFamily="34" charset="0"/>
                </a:rPr>
                <a:t>COBERTURA SANEAMIENTO</a:t>
              </a:r>
            </a:p>
          </xdr:txBody>
        </xdr:sp>
        <xdr:sp macro="" textlink="$E$47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/>
          </xdr:nvSpPr>
          <xdr:spPr>
            <a:xfrm>
              <a:off x="2298700" y="4054821"/>
              <a:ext cx="1429212" cy="166742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10657325-EDC0-4DD8-ACFA-524869492DF6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99.30%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$E$46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2298700" y="3862225"/>
              <a:ext cx="1429213" cy="182111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0FF334DB-91BA-4AEF-BECE-41A852B09E3E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93.90%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  <xdr:sp macro="" textlink="$E$45">
          <xdr:nvSpPr>
            <xdr:cNvPr id="44" name="CuadroTexto 43">
              <a:extLst>
                <a:ext uri="{FF2B5EF4-FFF2-40B4-BE49-F238E27FC236}">
                  <a16:creationId xmlns:a16="http://schemas.microsoft.com/office/drawing/2014/main" id="{00000000-0008-0000-0500-00002C000000}"/>
                </a:ext>
              </a:extLst>
            </xdr:cNvPr>
            <xdr:cNvSpPr txBox="1"/>
          </xdr:nvSpPr>
          <xdr:spPr>
            <a:xfrm>
              <a:off x="2298700" y="3660693"/>
              <a:ext cx="1460986" cy="154292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F8933F25-70EC-40D8-9A4C-37DD8A0C51EB}" type="TxLink">
                <a:rPr lang="en-US" sz="800" b="0" i="0" u="none" strike="noStrike">
                  <a:solidFill>
                    <a:schemeClr val="tx1"/>
                  </a:solidFill>
                  <a:latin typeface="Franklin Gothic Medium"/>
                </a:rPr>
                <a:pPr algn="l"/>
                <a:t>97.63%</a:t>
              </a:fld>
              <a:endParaRPr lang="es-MX" sz="800" b="0">
                <a:solidFill>
                  <a:schemeClr val="tx1"/>
                </a:solidFill>
                <a:latin typeface="Segoe UI Semibold" panose="020B0702040204020203" pitchFamily="34" charset="0"/>
              </a:endParaRPr>
            </a:p>
          </xdr:txBody>
        </xdr:sp>
      </xdr:grpSp>
    </xdr:grpSp>
    <xdr:clientData/>
  </xdr:twoCellAnchor>
  <xdr:twoCellAnchor>
    <xdr:from>
      <xdr:col>6</xdr:col>
      <xdr:colOff>51095</xdr:colOff>
      <xdr:row>2</xdr:row>
      <xdr:rowOff>183014</xdr:rowOff>
    </xdr:from>
    <xdr:to>
      <xdr:col>11</xdr:col>
      <xdr:colOff>40820</xdr:colOff>
      <xdr:row>34</xdr:row>
      <xdr:rowOff>41160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4462077" y="852032"/>
          <a:ext cx="3482225" cy="6310199"/>
          <a:chOff x="4161356" y="998884"/>
          <a:chExt cx="3658670" cy="4544643"/>
        </a:xfrm>
        <a:solidFill>
          <a:schemeClr val="tx2"/>
        </a:solidFill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</xdr:grpSpPr>
      <xdr:sp macro="" textlink="">
        <xdr:nvSpPr>
          <xdr:cNvPr id="113" name="Rectángulo redondeado 112">
            <a:extLst>
              <a:ext uri="{FF2B5EF4-FFF2-40B4-BE49-F238E27FC236}">
                <a16:creationId xmlns:a16="http://schemas.microsoft.com/office/drawing/2014/main" id="{00000000-0008-0000-0500-000071000000}"/>
              </a:ext>
            </a:extLst>
          </xdr:cNvPr>
          <xdr:cNvSpPr/>
        </xdr:nvSpPr>
        <xdr:spPr>
          <a:xfrm>
            <a:off x="4161356" y="998884"/>
            <a:ext cx="3600450" cy="4544643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</a:endParaRPr>
          </a:p>
        </xdr:txBody>
      </xdr:sp>
      <xdr:sp macro="" textlink="$K$44">
        <xdr:nvSpPr>
          <xdr:cNvPr id="114" name="CuadroTexto 113">
            <a:extLst>
              <a:ext uri="{FF2B5EF4-FFF2-40B4-BE49-F238E27FC236}">
                <a16:creationId xmlns:a16="http://schemas.microsoft.com/office/drawing/2014/main" id="{00000000-0008-0000-0500-000072000000}"/>
              </a:ext>
            </a:extLst>
          </xdr:cNvPr>
          <xdr:cNvSpPr txBox="1"/>
        </xdr:nvSpPr>
        <xdr:spPr>
          <a:xfrm>
            <a:off x="6505576" y="1724027"/>
            <a:ext cx="1304925" cy="185056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65CA592-9188-47B2-B4BB-D41B77946D50}" type="TxLink"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2,489</a:t>
            </a:fld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15" name="CuadroTexto 114">
            <a:extLst>
              <a:ext uri="{FF2B5EF4-FFF2-40B4-BE49-F238E27FC236}">
                <a16:creationId xmlns:a16="http://schemas.microsoft.com/office/drawing/2014/main" id="{00000000-0008-0000-0500-000073000000}"/>
              </a:ext>
            </a:extLst>
          </xdr:cNvPr>
          <xdr:cNvSpPr txBox="1"/>
        </xdr:nvSpPr>
        <xdr:spPr>
          <a:xfrm>
            <a:off x="4229100" y="1743075"/>
            <a:ext cx="1647825" cy="16328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TOMAS DOMESTICAS</a:t>
            </a:r>
          </a:p>
        </xdr:txBody>
      </xdr:sp>
      <xdr:sp macro="" textlink="">
        <xdr:nvSpPr>
          <xdr:cNvPr id="116" name="CuadroTexto 115">
            <a:extLst>
              <a:ext uri="{FF2B5EF4-FFF2-40B4-BE49-F238E27FC236}">
                <a16:creationId xmlns:a16="http://schemas.microsoft.com/office/drawing/2014/main" id="{00000000-0008-0000-0500-000074000000}"/>
              </a:ext>
            </a:extLst>
          </xdr:cNvPr>
          <xdr:cNvSpPr txBox="1"/>
        </xdr:nvSpPr>
        <xdr:spPr>
          <a:xfrm>
            <a:off x="4229100" y="1876425"/>
            <a:ext cx="2019965" cy="15235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CONSUMOS DOMESTICOS MENSUAL M³</a:t>
            </a:r>
          </a:p>
        </xdr:txBody>
      </xdr:sp>
      <xdr:sp macro="" textlink="$K$45">
        <xdr:nvSpPr>
          <xdr:cNvPr id="117" name="CuadroTexto 116">
            <a:extLst>
              <a:ext uri="{FF2B5EF4-FFF2-40B4-BE49-F238E27FC236}">
                <a16:creationId xmlns:a16="http://schemas.microsoft.com/office/drawing/2014/main" id="{00000000-0008-0000-0500-000075000000}"/>
              </a:ext>
            </a:extLst>
          </xdr:cNvPr>
          <xdr:cNvSpPr txBox="1"/>
        </xdr:nvSpPr>
        <xdr:spPr>
          <a:xfrm>
            <a:off x="6505575" y="1857375"/>
            <a:ext cx="1295400" cy="20682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24539E2-3D53-4A6D-B55C-67E8350C003D}" type="TxLink"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37,335</a:t>
            </a:fld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18" name="CuadroTexto 117">
            <a:extLst>
              <a:ext uri="{FF2B5EF4-FFF2-40B4-BE49-F238E27FC236}">
                <a16:creationId xmlns:a16="http://schemas.microsoft.com/office/drawing/2014/main" id="{00000000-0008-0000-0500-000076000000}"/>
              </a:ext>
            </a:extLst>
          </xdr:cNvPr>
          <xdr:cNvSpPr txBox="1"/>
        </xdr:nvSpPr>
        <xdr:spPr>
          <a:xfrm>
            <a:off x="4219575" y="2009775"/>
            <a:ext cx="1609725" cy="174172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TOMAS NO DOMESTICAS</a:t>
            </a:r>
          </a:p>
        </xdr:txBody>
      </xdr:sp>
      <xdr:sp macro="" textlink="">
        <xdr:nvSpPr>
          <xdr:cNvPr id="119" name="CuadroTexto 118">
            <a:extLst>
              <a:ext uri="{FF2B5EF4-FFF2-40B4-BE49-F238E27FC236}">
                <a16:creationId xmlns:a16="http://schemas.microsoft.com/office/drawing/2014/main" id="{00000000-0008-0000-0500-000077000000}"/>
              </a:ext>
            </a:extLst>
          </xdr:cNvPr>
          <xdr:cNvSpPr txBox="1"/>
        </xdr:nvSpPr>
        <xdr:spPr>
          <a:xfrm>
            <a:off x="4219575" y="2543175"/>
            <a:ext cx="2552700" cy="20682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CONSUMOS MENSUAL CUOTA FIJA M³ </a:t>
            </a:r>
          </a:p>
        </xdr:txBody>
      </xdr:sp>
      <xdr:sp macro="" textlink="$K$49">
        <xdr:nvSpPr>
          <xdr:cNvPr id="120" name="CuadroTexto 119">
            <a:extLst>
              <a:ext uri="{FF2B5EF4-FFF2-40B4-BE49-F238E27FC236}">
                <a16:creationId xmlns:a16="http://schemas.microsoft.com/office/drawing/2014/main" id="{00000000-0008-0000-0500-000078000000}"/>
              </a:ext>
            </a:extLst>
          </xdr:cNvPr>
          <xdr:cNvSpPr txBox="1"/>
        </xdr:nvSpPr>
        <xdr:spPr>
          <a:xfrm>
            <a:off x="6972302" y="2562226"/>
            <a:ext cx="838199" cy="15239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1D71BD1-A41D-4C43-9779-EB2084E65EAF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37,335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48">
        <xdr:nvSpPr>
          <xdr:cNvPr id="121" name="CuadroTexto 120">
            <a:extLst>
              <a:ext uri="{FF2B5EF4-FFF2-40B4-BE49-F238E27FC236}">
                <a16:creationId xmlns:a16="http://schemas.microsoft.com/office/drawing/2014/main" id="{00000000-0008-0000-0500-000079000000}"/>
              </a:ext>
            </a:extLst>
          </xdr:cNvPr>
          <xdr:cNvSpPr txBox="1"/>
        </xdr:nvSpPr>
        <xdr:spPr>
          <a:xfrm>
            <a:off x="6924675" y="2390777"/>
            <a:ext cx="885825" cy="190498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16D2483-A6F9-40A2-B319-2460A251B2E6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2,489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22" name="CuadroTexto 121">
            <a:extLst>
              <a:ext uri="{FF2B5EF4-FFF2-40B4-BE49-F238E27FC236}">
                <a16:creationId xmlns:a16="http://schemas.microsoft.com/office/drawing/2014/main" id="{00000000-0008-0000-0500-00007A000000}"/>
              </a:ext>
            </a:extLst>
          </xdr:cNvPr>
          <xdr:cNvSpPr txBox="1"/>
        </xdr:nvSpPr>
        <xdr:spPr>
          <a:xfrm>
            <a:off x="4219576" y="2438401"/>
            <a:ext cx="2533650" cy="15239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TOMAS CUOTA FIJA CLASIF. TRADICIONAL</a:t>
            </a:r>
          </a:p>
        </xdr:txBody>
      </xdr:sp>
      <xdr:sp macro="" textlink="$K$47">
        <xdr:nvSpPr>
          <xdr:cNvPr id="123" name="CuadroTexto 122">
            <a:extLst>
              <a:ext uri="{FF2B5EF4-FFF2-40B4-BE49-F238E27FC236}">
                <a16:creationId xmlns:a16="http://schemas.microsoft.com/office/drawing/2014/main" id="{00000000-0008-0000-0500-00007B000000}"/>
              </a:ext>
            </a:extLst>
          </xdr:cNvPr>
          <xdr:cNvSpPr txBox="1"/>
        </xdr:nvSpPr>
        <xdr:spPr>
          <a:xfrm>
            <a:off x="6505575" y="2162176"/>
            <a:ext cx="1295400" cy="15239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FB5CF01-E724-474F-BDD5-E4280ACE15BA}" type="TxLink"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24" name="CuadroTexto 123">
            <a:extLst>
              <a:ext uri="{FF2B5EF4-FFF2-40B4-BE49-F238E27FC236}">
                <a16:creationId xmlns:a16="http://schemas.microsoft.com/office/drawing/2014/main" id="{00000000-0008-0000-0500-00007C000000}"/>
              </a:ext>
            </a:extLst>
          </xdr:cNvPr>
          <xdr:cNvSpPr txBox="1"/>
        </xdr:nvSpPr>
        <xdr:spPr>
          <a:xfrm>
            <a:off x="4229100" y="2162176"/>
            <a:ext cx="2133599" cy="17144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CONSUMOS NO DOMESTICOS MENSUAL M³</a:t>
            </a:r>
          </a:p>
        </xdr:txBody>
      </xdr:sp>
      <xdr:sp macro="" textlink="$K$46">
        <xdr:nvSpPr>
          <xdr:cNvPr id="125" name="CuadroTexto 124"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 txBox="1"/>
        </xdr:nvSpPr>
        <xdr:spPr>
          <a:xfrm>
            <a:off x="6505576" y="2028825"/>
            <a:ext cx="1285874" cy="17417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50886F6-4A28-42D3-9611-C7200532E648}" type="TxLink"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26" name="CuadroTexto 125"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 txBox="1"/>
        </xdr:nvSpPr>
        <xdr:spPr>
          <a:xfrm>
            <a:off x="4200526" y="1104900"/>
            <a:ext cx="3505199" cy="40277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600" b="0" i="0" u="none" strike="noStrike" kern="0" cap="none" spc="0" normalizeH="0" baseline="0" noProof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 DATOS COMERCIALES</a:t>
            </a:r>
          </a:p>
        </xdr:txBody>
      </xdr:sp>
      <xdr:sp macro="" textlink="">
        <xdr:nvSpPr>
          <xdr:cNvPr id="127" name="CuadroTexto 126"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 txBox="1"/>
        </xdr:nvSpPr>
        <xdr:spPr>
          <a:xfrm>
            <a:off x="4219575" y="3343276"/>
            <a:ext cx="1714500" cy="14287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HABITACIONAL ALTA</a:t>
            </a:r>
          </a:p>
        </xdr:txBody>
      </xdr:sp>
      <xdr:sp macro="" textlink="">
        <xdr:nvSpPr>
          <xdr:cNvPr id="128" name="CuadroTexto 127"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 txBox="1"/>
        </xdr:nvSpPr>
        <xdr:spPr>
          <a:xfrm>
            <a:off x="4210048" y="3495676"/>
            <a:ext cx="2400301" cy="171450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TOMAS HABITACIONAL NVA. ESTRUCTURA</a:t>
            </a:r>
          </a:p>
        </xdr:txBody>
      </xdr:sp>
      <xdr:sp macro="" textlink="">
        <xdr:nvSpPr>
          <xdr:cNvPr id="129" name="CuadroTexto 128"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 txBox="1"/>
        </xdr:nvSpPr>
        <xdr:spPr>
          <a:xfrm>
            <a:off x="4199456" y="3619390"/>
            <a:ext cx="2905127" cy="20002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DE CONSUMOS MENSUAL HABITACIONAL NVA. EST. M³</a:t>
            </a:r>
          </a:p>
        </xdr:txBody>
      </xdr:sp>
      <xdr:sp macro="" textlink="">
        <xdr:nvSpPr>
          <xdr:cNvPr id="130" name="CuadroTexto 129"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 txBox="1"/>
        </xdr:nvSpPr>
        <xdr:spPr>
          <a:xfrm>
            <a:off x="4219575" y="3209926"/>
            <a:ext cx="1714500" cy="163286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HABITACIONAL GENÉRICA</a:t>
            </a:r>
          </a:p>
        </xdr:txBody>
      </xdr:sp>
      <xdr:sp macro="" textlink="">
        <xdr:nvSpPr>
          <xdr:cNvPr id="131" name="CuadroTexto 130"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 txBox="1"/>
        </xdr:nvSpPr>
        <xdr:spPr>
          <a:xfrm>
            <a:off x="4219574" y="3076576"/>
            <a:ext cx="1857375" cy="163286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HABITACIONAL MINIMA</a:t>
            </a:r>
          </a:p>
        </xdr:txBody>
      </xdr:sp>
      <xdr:sp macro="" textlink="">
        <xdr:nvSpPr>
          <xdr:cNvPr id="132" name="CuadroTexto 131"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 txBox="1"/>
        </xdr:nvSpPr>
        <xdr:spPr>
          <a:xfrm>
            <a:off x="4229099" y="2952750"/>
            <a:ext cx="1876425" cy="171450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LOTES</a:t>
            </a:r>
          </a:p>
        </xdr:txBody>
      </xdr:sp>
      <xdr:sp macro="" textlink="">
        <xdr:nvSpPr>
          <xdr:cNvPr id="133" name="CuadroTexto 132"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 txBox="1"/>
        </xdr:nvSpPr>
        <xdr:spPr>
          <a:xfrm>
            <a:off x="4229100" y="2800351"/>
            <a:ext cx="3267075" cy="22859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TOMAS CUOTA FIJA NUEVA ESTRUCTURA</a:t>
            </a:r>
          </a:p>
        </xdr:txBody>
      </xdr:sp>
      <xdr:sp macro="" textlink="$K$54">
        <xdr:nvSpPr>
          <xdr:cNvPr id="134" name="CuadroTexto 133"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 txBox="1"/>
        </xdr:nvSpPr>
        <xdr:spPr>
          <a:xfrm>
            <a:off x="6962775" y="2971801"/>
            <a:ext cx="847725" cy="161924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55D2FC4-0218-498D-81B3-17529ABF0B33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56">
        <xdr:nvSpPr>
          <xdr:cNvPr id="135" name="CuadroTexto 134"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 txBox="1"/>
        </xdr:nvSpPr>
        <xdr:spPr>
          <a:xfrm>
            <a:off x="6951532" y="3228975"/>
            <a:ext cx="857251" cy="16192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DC43CD4-C4C8-46BA-AFC9-94461290DB40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55">
        <xdr:nvSpPr>
          <xdr:cNvPr id="136" name="CuadroTexto 135"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 txBox="1"/>
        </xdr:nvSpPr>
        <xdr:spPr>
          <a:xfrm>
            <a:off x="7010401" y="3095626"/>
            <a:ext cx="800099" cy="16192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31397A7-005C-461B-92BC-8914F47E71B3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58">
        <xdr:nvSpPr>
          <xdr:cNvPr id="138" name="CuadroTexto 137"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 txBox="1"/>
        </xdr:nvSpPr>
        <xdr:spPr>
          <a:xfrm>
            <a:off x="6972301" y="3476626"/>
            <a:ext cx="83820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D244E01-5002-44A2-9837-5CC7F6976B0A}" type="TxLink"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57">
        <xdr:nvSpPr>
          <xdr:cNvPr id="139" name="CuadroTexto 138"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 txBox="1"/>
        </xdr:nvSpPr>
        <xdr:spPr>
          <a:xfrm>
            <a:off x="6962775" y="3362326"/>
            <a:ext cx="847725" cy="16192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D05A61D-D593-4747-91AE-547A72F29288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59">
        <xdr:nvSpPr>
          <xdr:cNvPr id="140" name="CuadroTexto 139"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 txBox="1"/>
        </xdr:nvSpPr>
        <xdr:spPr>
          <a:xfrm>
            <a:off x="6905626" y="3629026"/>
            <a:ext cx="91440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C52D864-9CCC-4DE0-81D4-95BF2F46092D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41" name="CuadroTexto 140"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 txBox="1"/>
        </xdr:nvSpPr>
        <xdr:spPr>
          <a:xfrm>
            <a:off x="4219575" y="3743325"/>
            <a:ext cx="1714500" cy="14287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NO HABITACIONAL SECO</a:t>
            </a:r>
          </a:p>
        </xdr:txBody>
      </xdr:sp>
      <xdr:sp macro="" textlink="">
        <xdr:nvSpPr>
          <xdr:cNvPr id="142" name="CuadroTexto 141"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 txBox="1"/>
        </xdr:nvSpPr>
        <xdr:spPr>
          <a:xfrm>
            <a:off x="4210050" y="3867151"/>
            <a:ext cx="1885950" cy="152400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NO HABITACIONAL ALTO</a:t>
            </a:r>
          </a:p>
        </xdr:txBody>
      </xdr:sp>
      <xdr:sp macro="" textlink="">
        <xdr:nvSpPr>
          <xdr:cNvPr id="143" name="CuadroTexto 142"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 txBox="1"/>
        </xdr:nvSpPr>
        <xdr:spPr>
          <a:xfrm>
            <a:off x="4210050" y="3990976"/>
            <a:ext cx="1714500" cy="16192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NO HABITACIONAL INTENSIVO</a:t>
            </a:r>
          </a:p>
        </xdr:txBody>
      </xdr:sp>
      <xdr:sp macro="" textlink="$K$62">
        <xdr:nvSpPr>
          <xdr:cNvPr id="144" name="CuadroTexto 143"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 txBox="1"/>
        </xdr:nvSpPr>
        <xdr:spPr>
          <a:xfrm>
            <a:off x="6991351" y="4019551"/>
            <a:ext cx="828674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876A5EEB-C6F6-4397-B228-7994F2829687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61">
        <xdr:nvSpPr>
          <xdr:cNvPr id="145" name="CuadroTexto 144"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 txBox="1"/>
        </xdr:nvSpPr>
        <xdr:spPr>
          <a:xfrm>
            <a:off x="7077075" y="3886201"/>
            <a:ext cx="74295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66B2427F-4F57-452B-8BDC-9675829EE4FC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60">
        <xdr:nvSpPr>
          <xdr:cNvPr id="146" name="CuadroTexto 145"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 txBox="1"/>
        </xdr:nvSpPr>
        <xdr:spPr>
          <a:xfrm>
            <a:off x="7048500" y="3752851"/>
            <a:ext cx="771525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4A7B11D-7AF4-4E60-BD48-F88B8C151669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85" name="CuadroTexto 184"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 txBox="1"/>
        </xdr:nvSpPr>
        <xdr:spPr>
          <a:xfrm>
            <a:off x="4200525" y="1571625"/>
            <a:ext cx="3514725" cy="20682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TOMAS CUOTA FIJA ESTRUCTURA TRADICIONAL</a:t>
            </a:r>
          </a:p>
        </xdr:txBody>
      </xdr:sp>
      <xdr:sp macro="" textlink="">
        <xdr:nvSpPr>
          <xdr:cNvPr id="187" name="CuadroTexto 186"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 txBox="1"/>
        </xdr:nvSpPr>
        <xdr:spPr>
          <a:xfrm>
            <a:off x="4181475" y="4143375"/>
            <a:ext cx="2514600" cy="14287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TOMAS NO HABITACIONAL NVA. ESTRUCTURA</a:t>
            </a:r>
          </a:p>
        </xdr:txBody>
      </xdr:sp>
      <xdr:sp macro="" textlink="">
        <xdr:nvSpPr>
          <xdr:cNvPr id="189" name="CuadroTexto 188"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 txBox="1"/>
        </xdr:nvSpPr>
        <xdr:spPr>
          <a:xfrm>
            <a:off x="4181475" y="4276725"/>
            <a:ext cx="2895600" cy="171450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CONSUMOS MENSUAL NO HABITACIONAL NVA. EST. M³</a:t>
            </a:r>
          </a:p>
        </xdr:txBody>
      </xdr:sp>
      <xdr:sp macro="" textlink="$K$63">
        <xdr:nvSpPr>
          <xdr:cNvPr id="190" name="CuadroTexto 189"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 txBox="1"/>
        </xdr:nvSpPr>
        <xdr:spPr>
          <a:xfrm>
            <a:off x="6962774" y="4162425"/>
            <a:ext cx="857250" cy="16192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193274A-BBF7-4A23-94C6-9B9BF90C6813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K$64">
        <xdr:nvSpPr>
          <xdr:cNvPr id="192" name="CuadroTexto 191"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 txBox="1"/>
        </xdr:nvSpPr>
        <xdr:spPr>
          <a:xfrm>
            <a:off x="6962776" y="4286250"/>
            <a:ext cx="857249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1444BDB-7F0F-4B9B-9885-DF4E42A58D6C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193" name="CuadroTexto 192"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 txBox="1"/>
        </xdr:nvSpPr>
        <xdr:spPr>
          <a:xfrm rot="10800000" flipV="1">
            <a:off x="5476874" y="1381125"/>
            <a:ext cx="904875" cy="27214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CUOTA FIJA</a:t>
            </a:r>
          </a:p>
        </xdr:txBody>
      </xdr:sp>
      <xdr:sp macro="" textlink="">
        <xdr:nvSpPr>
          <xdr:cNvPr id="268" name="CuadroTexto 267">
            <a:extLst>
              <a:ext uri="{FF2B5EF4-FFF2-40B4-BE49-F238E27FC236}">
                <a16:creationId xmlns:a16="http://schemas.microsoft.com/office/drawing/2014/main" id="{00000000-0008-0000-0500-00000C010000}"/>
              </a:ext>
            </a:extLst>
          </xdr:cNvPr>
          <xdr:cNvSpPr txBox="1"/>
        </xdr:nvSpPr>
        <xdr:spPr>
          <a:xfrm>
            <a:off x="4191000" y="4543425"/>
            <a:ext cx="2400300" cy="171450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TOMAS CUOTA FIJA</a:t>
            </a:r>
          </a:p>
        </xdr:txBody>
      </xdr:sp>
      <xdr:sp macro="" textlink="$L$58">
        <xdr:nvSpPr>
          <xdr:cNvPr id="274" name="CuadroTexto 273">
            <a:extLst>
              <a:ext uri="{FF2B5EF4-FFF2-40B4-BE49-F238E27FC236}">
                <a16:creationId xmlns:a16="http://schemas.microsoft.com/office/drawing/2014/main" id="{00000000-0008-0000-0500-000012010000}"/>
              </a:ext>
            </a:extLst>
          </xdr:cNvPr>
          <xdr:cNvSpPr txBox="1"/>
        </xdr:nvSpPr>
        <xdr:spPr>
          <a:xfrm>
            <a:off x="6838950" y="4524374"/>
            <a:ext cx="971550" cy="180976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fld id="{7EEA1EC2-F7B6-4BDE-A2B1-DA7600C34C75}" type="TxLink">
              <a:rPr lang="en-US" sz="800" b="1" i="0" u="none" strike="noStrike">
                <a:solidFill>
                  <a:schemeClr val="tx1"/>
                </a:solidFill>
                <a:latin typeface="Segoe UI Semibold" panose="020B0702040204020203" pitchFamily="34" charset="0"/>
                <a:ea typeface="+mn-ea"/>
                <a:cs typeface="+mn-cs"/>
              </a:rPr>
              <a:pPr marL="0" indent="0" algn="r"/>
              <a:t>2,489</a:t>
            </a:fld>
            <a:endParaRPr lang="en-US" sz="800" b="1" i="0" u="none" strike="noStrike">
              <a:solidFill>
                <a:schemeClr val="tx1"/>
              </a:solidFill>
              <a:latin typeface="Segoe UI Semibold" panose="020B0702040204020203" pitchFamily="34" charset="0"/>
              <a:ea typeface="+mn-ea"/>
              <a:cs typeface="+mn-cs"/>
            </a:endParaRPr>
          </a:p>
        </xdr:txBody>
      </xdr:sp>
      <xdr:sp macro="" textlink="">
        <xdr:nvSpPr>
          <xdr:cNvPr id="280" name="CuadroTexto 279">
            <a:extLst>
              <a:ext uri="{FF2B5EF4-FFF2-40B4-BE49-F238E27FC236}">
                <a16:creationId xmlns:a16="http://schemas.microsoft.com/office/drawing/2014/main" id="{00000000-0008-0000-0500-000018010000}"/>
              </a:ext>
            </a:extLst>
          </xdr:cNvPr>
          <xdr:cNvSpPr txBox="1"/>
        </xdr:nvSpPr>
        <xdr:spPr>
          <a:xfrm>
            <a:off x="4191000" y="4676775"/>
            <a:ext cx="2400300" cy="18097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CONSUMOS MENSUAL CUOTA FIJA M³</a:t>
            </a:r>
          </a:p>
        </xdr:txBody>
      </xdr:sp>
      <xdr:sp macro="" textlink="$L$59">
        <xdr:nvSpPr>
          <xdr:cNvPr id="283" name="CuadroTexto 282">
            <a:extLst>
              <a:ext uri="{FF2B5EF4-FFF2-40B4-BE49-F238E27FC236}">
                <a16:creationId xmlns:a16="http://schemas.microsoft.com/office/drawing/2014/main" id="{00000000-0008-0000-0500-00001B010000}"/>
              </a:ext>
            </a:extLst>
          </xdr:cNvPr>
          <xdr:cNvSpPr txBox="1"/>
        </xdr:nvSpPr>
        <xdr:spPr>
          <a:xfrm>
            <a:off x="6781799" y="4667250"/>
            <a:ext cx="102870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fld id="{22559371-27FC-441A-ADA6-4492F5352D46}" type="TxLink">
              <a:rPr lang="en-US" sz="800" b="1" i="0" u="none" strike="noStrike">
                <a:solidFill>
                  <a:schemeClr val="tx1"/>
                </a:solidFill>
                <a:latin typeface="Segoe UI Semibold" panose="020B0702040204020203" pitchFamily="34" charset="0"/>
                <a:ea typeface="+mn-ea"/>
                <a:cs typeface="+mn-cs"/>
              </a:rPr>
              <a:pPr marL="0" indent="0" algn="r"/>
              <a:t>37,335</a:t>
            </a:fld>
            <a:endParaRPr lang="es-MX" sz="800" b="1" i="0" u="none" strike="noStrike">
              <a:solidFill>
                <a:schemeClr val="tx1"/>
              </a:solidFill>
              <a:latin typeface="Segoe UI Semibold" panose="020B0702040204020203" pitchFamily="34" charset="0"/>
              <a:ea typeface="+mn-ea"/>
              <a:cs typeface="+mn-cs"/>
            </a:endParaRPr>
          </a:p>
        </xdr:txBody>
      </xdr:sp>
      <xdr:sp macro="" textlink="">
        <xdr:nvSpPr>
          <xdr:cNvPr id="238" name="CuadroTexto 237">
            <a:extLst>
              <a:ext uri="{FF2B5EF4-FFF2-40B4-BE49-F238E27FC236}">
                <a16:creationId xmlns:a16="http://schemas.microsoft.com/office/drawing/2014/main" id="{00000000-0008-0000-0500-0000EE000000}"/>
              </a:ext>
            </a:extLst>
          </xdr:cNvPr>
          <xdr:cNvSpPr txBox="1"/>
        </xdr:nvSpPr>
        <xdr:spPr>
          <a:xfrm>
            <a:off x="4191000" y="4810124"/>
            <a:ext cx="2076450" cy="20002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AGUA CUOTA FIJA</a:t>
            </a:r>
          </a:p>
        </xdr:txBody>
      </xdr:sp>
      <xdr:sp macro="" textlink="">
        <xdr:nvSpPr>
          <xdr:cNvPr id="240" name="CuadroTexto 239">
            <a:extLst>
              <a:ext uri="{FF2B5EF4-FFF2-40B4-BE49-F238E27FC236}">
                <a16:creationId xmlns:a16="http://schemas.microsoft.com/office/drawing/2014/main" id="{00000000-0008-0000-0500-0000F0000000}"/>
              </a:ext>
            </a:extLst>
          </xdr:cNvPr>
          <xdr:cNvSpPr txBox="1"/>
        </xdr:nvSpPr>
        <xdr:spPr>
          <a:xfrm>
            <a:off x="4200525" y="5076825"/>
            <a:ext cx="2552700" cy="16192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INFRAESTRUCTURACUOTA FIJA</a:t>
            </a:r>
          </a:p>
        </xdr:txBody>
      </xdr:sp>
      <xdr:sp macro="" textlink="">
        <xdr:nvSpPr>
          <xdr:cNvPr id="242" name="CuadroTexto 241">
            <a:extLst>
              <a:ext uri="{FF2B5EF4-FFF2-40B4-BE49-F238E27FC236}">
                <a16:creationId xmlns:a16="http://schemas.microsoft.com/office/drawing/2014/main" id="{00000000-0008-0000-0500-0000F2000000}"/>
              </a:ext>
            </a:extLst>
          </xdr:cNvPr>
          <xdr:cNvSpPr txBox="1"/>
        </xdr:nvSpPr>
        <xdr:spPr>
          <a:xfrm>
            <a:off x="4190999" y="4943475"/>
            <a:ext cx="2352675" cy="20002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SANEAMIENTO CUOTA FIJA</a:t>
            </a:r>
          </a:p>
        </xdr:txBody>
      </xdr:sp>
      <xdr:sp macro="" textlink="">
        <xdr:nvSpPr>
          <xdr:cNvPr id="243" name="CuadroTexto 242">
            <a:extLst>
              <a:ext uri="{FF2B5EF4-FFF2-40B4-BE49-F238E27FC236}">
                <a16:creationId xmlns:a16="http://schemas.microsoft.com/office/drawing/2014/main" id="{00000000-0008-0000-0500-0000F3000000}"/>
              </a:ext>
            </a:extLst>
          </xdr:cNvPr>
          <xdr:cNvSpPr txBox="1"/>
        </xdr:nvSpPr>
        <xdr:spPr>
          <a:xfrm>
            <a:off x="4200525" y="5210175"/>
            <a:ext cx="2076450" cy="20002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CUOTA FIJA</a:t>
            </a:r>
          </a:p>
        </xdr:txBody>
      </xdr:sp>
      <xdr:sp macro="" textlink="$M$50">
        <xdr:nvSpPr>
          <xdr:cNvPr id="252" name="CuadroTexto 251">
            <a:extLst>
              <a:ext uri="{FF2B5EF4-FFF2-40B4-BE49-F238E27FC236}">
                <a16:creationId xmlns:a16="http://schemas.microsoft.com/office/drawing/2014/main" id="{00000000-0008-0000-0500-0000FC000000}"/>
              </a:ext>
            </a:extLst>
          </xdr:cNvPr>
          <xdr:cNvSpPr txBox="1"/>
        </xdr:nvSpPr>
        <xdr:spPr>
          <a:xfrm>
            <a:off x="6715125" y="4819650"/>
            <a:ext cx="102870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fld id="{C1900643-149A-4BD3-886F-06D86A4FC269}" type="TxLink">
              <a:rPr lang="en-US" sz="800" b="1" i="0" u="none" strike="noStrike">
                <a:solidFill>
                  <a:schemeClr val="tx1"/>
                </a:solidFill>
                <a:latin typeface="Segoe UI Semibold" panose="020B0702040204020203" pitchFamily="34" charset="0"/>
                <a:ea typeface="+mn-ea"/>
                <a:cs typeface="+mn-cs"/>
              </a:rPr>
              <a:pPr marL="0" indent="0" algn="r"/>
              <a:t> $1,738,317.60 </a:t>
            </a:fld>
            <a:endParaRPr lang="es-MX" sz="800" b="1" i="0" u="none" strike="noStrike">
              <a:solidFill>
                <a:schemeClr val="tx1"/>
              </a:solidFill>
              <a:latin typeface="Segoe UI Semibold" panose="020B0702040204020203" pitchFamily="34" charset="0"/>
              <a:ea typeface="+mn-ea"/>
              <a:cs typeface="+mn-cs"/>
            </a:endParaRPr>
          </a:p>
        </xdr:txBody>
      </xdr:sp>
      <xdr:sp macro="" textlink="$M$51">
        <xdr:nvSpPr>
          <xdr:cNvPr id="253" name="CuadroTexto 252">
            <a:extLst>
              <a:ext uri="{FF2B5EF4-FFF2-40B4-BE49-F238E27FC236}">
                <a16:creationId xmlns:a16="http://schemas.microsoft.com/office/drawing/2014/main" id="{00000000-0008-0000-0500-0000FD000000}"/>
              </a:ext>
            </a:extLst>
          </xdr:cNvPr>
          <xdr:cNvSpPr txBox="1"/>
        </xdr:nvSpPr>
        <xdr:spPr>
          <a:xfrm>
            <a:off x="6715125" y="4933950"/>
            <a:ext cx="102870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fld id="{CDF8AB96-A732-45EF-AE37-002ACBCC7CAC}" type="TxLink">
              <a:rPr lang="en-US" sz="800" b="1" i="0" u="none" strike="noStrike">
                <a:solidFill>
                  <a:schemeClr val="tx1"/>
                </a:solidFill>
                <a:latin typeface="Segoe UI Semibold" panose="020B0702040204020203" pitchFamily="34" charset="0"/>
                <a:ea typeface="+mn-ea"/>
                <a:cs typeface="+mn-cs"/>
              </a:rPr>
              <a:pPr marL="0" indent="0" algn="r"/>
              <a:t> $347,663.52 </a:t>
            </a:fld>
            <a:endParaRPr lang="es-MX" sz="800" b="1" i="0" u="none" strike="noStrike">
              <a:solidFill>
                <a:schemeClr val="tx1"/>
              </a:solidFill>
              <a:latin typeface="Segoe UI Semibold" panose="020B0702040204020203" pitchFamily="34" charset="0"/>
              <a:ea typeface="+mn-ea"/>
              <a:cs typeface="+mn-cs"/>
            </a:endParaRPr>
          </a:p>
        </xdr:txBody>
      </xdr:sp>
      <xdr:sp macro="" textlink="$M$52">
        <xdr:nvSpPr>
          <xdr:cNvPr id="256" name="CuadroTexto 255">
            <a:extLst>
              <a:ext uri="{FF2B5EF4-FFF2-40B4-BE49-F238E27FC236}">
                <a16:creationId xmlns:a16="http://schemas.microsoft.com/office/drawing/2014/main" id="{00000000-0008-0000-0500-000000010000}"/>
              </a:ext>
            </a:extLst>
          </xdr:cNvPr>
          <xdr:cNvSpPr txBox="1"/>
        </xdr:nvSpPr>
        <xdr:spPr>
          <a:xfrm>
            <a:off x="6715125" y="5076825"/>
            <a:ext cx="102870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fld id="{757F4B5A-50F5-4376-B04C-3D6C1E31F9D2}" type="TxLink">
              <a:rPr lang="en-US" sz="800" b="1" i="0" u="none" strike="noStrike">
                <a:solidFill>
                  <a:schemeClr val="tx1"/>
                </a:solidFill>
                <a:latin typeface="Segoe UI Semibold" panose="020B0702040204020203" pitchFamily="34" charset="0"/>
                <a:ea typeface="+mn-ea"/>
                <a:cs typeface="+mn-cs"/>
              </a:rPr>
              <a:pPr marL="0" indent="0" algn="r"/>
              <a:t> $62,579.43 </a:t>
            </a:fld>
            <a:endParaRPr lang="es-MX" sz="800" b="1" i="0" u="none" strike="noStrike">
              <a:solidFill>
                <a:schemeClr val="tx1"/>
              </a:solidFill>
              <a:latin typeface="Segoe UI Semibold" panose="020B0702040204020203" pitchFamily="34" charset="0"/>
              <a:ea typeface="+mn-ea"/>
              <a:cs typeface="+mn-cs"/>
            </a:endParaRPr>
          </a:p>
        </xdr:txBody>
      </xdr:sp>
      <xdr:sp macro="" textlink="$M$53">
        <xdr:nvSpPr>
          <xdr:cNvPr id="257" name="CuadroTexto 256">
            <a:extLst>
              <a:ext uri="{FF2B5EF4-FFF2-40B4-BE49-F238E27FC236}">
                <a16:creationId xmlns:a16="http://schemas.microsoft.com/office/drawing/2014/main" id="{00000000-0008-0000-0500-000001010000}"/>
              </a:ext>
            </a:extLst>
          </xdr:cNvPr>
          <xdr:cNvSpPr txBox="1"/>
        </xdr:nvSpPr>
        <xdr:spPr>
          <a:xfrm>
            <a:off x="6715125" y="5200650"/>
            <a:ext cx="1028700" cy="1714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fld id="{4BC520AB-68FE-4B25-B3F0-842FA9A89EA8}" type="TxLink">
              <a:rPr lang="en-US" sz="800" b="1" i="0" u="none" strike="noStrike">
                <a:solidFill>
                  <a:schemeClr val="tx1"/>
                </a:solidFill>
                <a:latin typeface="Segoe UI Semibold" panose="020B0702040204020203" pitchFamily="34" charset="0"/>
                <a:ea typeface="+mn-ea"/>
                <a:cs typeface="+mn-cs"/>
              </a:rPr>
              <a:pPr marL="0" indent="0" algn="r"/>
              <a:t> $2,148,560.55 </a:t>
            </a:fld>
            <a:endParaRPr lang="es-MX" sz="800" b="1" i="0" u="none" strike="noStrike">
              <a:solidFill>
                <a:schemeClr val="tx1"/>
              </a:solidFill>
              <a:latin typeface="Segoe UI Semibold" panose="020B0702040204020203" pitchFamily="34" charset="0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11</xdr:col>
      <xdr:colOff>31664</xdr:colOff>
      <xdr:row>2</xdr:row>
      <xdr:rowOff>231320</xdr:rowOff>
    </xdr:from>
    <xdr:to>
      <xdr:col>14</xdr:col>
      <xdr:colOff>1020536</xdr:colOff>
      <xdr:row>34</xdr:row>
      <xdr:rowOff>81643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7935146" y="900338"/>
          <a:ext cx="3585569" cy="6302376"/>
          <a:chOff x="7883290" y="1136710"/>
          <a:chExt cx="4106513" cy="4057590"/>
        </a:xfrm>
        <a:solidFill>
          <a:schemeClr val="bg1">
            <a:lumMod val="85000"/>
          </a:schemeClr>
        </a:solidFill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</xdr:grpSpPr>
      <xdr:sp macro="" textlink="">
        <xdr:nvSpPr>
          <xdr:cNvPr id="218" name="Rectángulo redondeado 217">
            <a:extLst>
              <a:ext uri="{FF2B5EF4-FFF2-40B4-BE49-F238E27FC236}">
                <a16:creationId xmlns:a16="http://schemas.microsoft.com/office/drawing/2014/main" id="{00000000-0008-0000-0500-0000DA000000}"/>
              </a:ext>
            </a:extLst>
          </xdr:cNvPr>
          <xdr:cNvSpPr/>
        </xdr:nvSpPr>
        <xdr:spPr>
          <a:xfrm>
            <a:off x="7957954" y="1136710"/>
            <a:ext cx="4024312" cy="4057590"/>
          </a:xfrm>
          <a:prstGeom prst="roundRect">
            <a:avLst/>
          </a:prstGeom>
          <a:grpFill/>
          <a:ln w="25400" cap="flat" cmpd="sng" algn="ctr">
            <a:noFill/>
            <a:prstDash val="solid"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</a:endParaRPr>
          </a:p>
        </xdr:txBody>
      </xdr:sp>
      <xdr:sp macro="" textlink="">
        <xdr:nvSpPr>
          <xdr:cNvPr id="220" name="CuadroTexto 219">
            <a:extLst>
              <a:ext uri="{FF2B5EF4-FFF2-40B4-BE49-F238E27FC236}">
                <a16:creationId xmlns:a16="http://schemas.microsoft.com/office/drawing/2014/main" id="{00000000-0008-0000-0500-0000DC000000}"/>
              </a:ext>
            </a:extLst>
          </xdr:cNvPr>
          <xdr:cNvSpPr txBox="1"/>
        </xdr:nvSpPr>
        <xdr:spPr>
          <a:xfrm>
            <a:off x="8024813" y="1880784"/>
            <a:ext cx="2139950" cy="148291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 DE TOMAS HABITACIONAL</a:t>
            </a:r>
          </a:p>
        </xdr:txBody>
      </xdr:sp>
      <xdr:sp macro="" textlink="">
        <xdr:nvSpPr>
          <xdr:cNvPr id="221" name="CuadroTexto 220">
            <a:extLst>
              <a:ext uri="{FF2B5EF4-FFF2-40B4-BE49-F238E27FC236}">
                <a16:creationId xmlns:a16="http://schemas.microsoft.com/office/drawing/2014/main" id="{00000000-0008-0000-0500-0000DD000000}"/>
              </a:ext>
            </a:extLst>
          </xdr:cNvPr>
          <xdr:cNvSpPr txBox="1"/>
        </xdr:nvSpPr>
        <xdr:spPr>
          <a:xfrm>
            <a:off x="8024814" y="2026833"/>
            <a:ext cx="2092325" cy="14670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TOMAS MIXTO RURAL</a:t>
            </a:r>
          </a:p>
        </xdr:txBody>
      </xdr:sp>
      <xdr:sp macro="" textlink="">
        <xdr:nvSpPr>
          <xdr:cNvPr id="223" name="CuadroTexto 222">
            <a:extLst>
              <a:ext uri="{FF2B5EF4-FFF2-40B4-BE49-F238E27FC236}">
                <a16:creationId xmlns:a16="http://schemas.microsoft.com/office/drawing/2014/main" id="{00000000-0008-0000-0500-0000DF000000}"/>
              </a:ext>
            </a:extLst>
          </xdr:cNvPr>
          <xdr:cNvSpPr txBox="1"/>
        </xdr:nvSpPr>
        <xdr:spPr>
          <a:xfrm>
            <a:off x="8015288" y="2145753"/>
            <a:ext cx="2511425" cy="186797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TOMAS MIXTO COMERCIAL</a:t>
            </a:r>
          </a:p>
        </xdr:txBody>
      </xdr:sp>
      <xdr:sp macro="" textlink="">
        <xdr:nvSpPr>
          <xdr:cNvPr id="224" name="CuadroTexto 223">
            <a:extLst>
              <a:ext uri="{FF2B5EF4-FFF2-40B4-BE49-F238E27FC236}">
                <a16:creationId xmlns:a16="http://schemas.microsoft.com/office/drawing/2014/main" id="{00000000-0008-0000-0500-0000E0000000}"/>
              </a:ext>
            </a:extLst>
          </xdr:cNvPr>
          <xdr:cNvSpPr txBox="1"/>
        </xdr:nvSpPr>
        <xdr:spPr>
          <a:xfrm>
            <a:off x="8015287" y="2562040"/>
            <a:ext cx="2568576" cy="19483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TOMAS DE SERVICIO DE HOTELERIA</a:t>
            </a:r>
          </a:p>
        </xdr:txBody>
      </xdr:sp>
      <xdr:sp macro="" textlink="">
        <xdr:nvSpPr>
          <xdr:cNvPr id="227" name="CuadroTexto 226">
            <a:extLst>
              <a:ext uri="{FF2B5EF4-FFF2-40B4-BE49-F238E27FC236}">
                <a16:creationId xmlns:a16="http://schemas.microsoft.com/office/drawing/2014/main" id="{00000000-0008-0000-0500-0000E3000000}"/>
              </a:ext>
            </a:extLst>
          </xdr:cNvPr>
          <xdr:cNvSpPr txBox="1"/>
        </xdr:nvSpPr>
        <xdr:spPr>
          <a:xfrm>
            <a:off x="8015288" y="2425154"/>
            <a:ext cx="2616200" cy="186797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TOMAS EN INSTITUCIONES PÚBLICAS</a:t>
            </a:r>
          </a:p>
        </xdr:txBody>
      </xdr:sp>
      <xdr:sp macro="" textlink="">
        <xdr:nvSpPr>
          <xdr:cNvPr id="229" name="CuadroTexto 228">
            <a:extLst>
              <a:ext uri="{FF2B5EF4-FFF2-40B4-BE49-F238E27FC236}">
                <a16:creationId xmlns:a16="http://schemas.microsoft.com/office/drawing/2014/main" id="{00000000-0008-0000-0500-0000E5000000}"/>
              </a:ext>
            </a:extLst>
          </xdr:cNvPr>
          <xdr:cNvSpPr txBox="1"/>
        </xdr:nvSpPr>
        <xdr:spPr>
          <a:xfrm>
            <a:off x="8024814" y="2310461"/>
            <a:ext cx="2254249" cy="15634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TOMAS COMERCIALES</a:t>
            </a:r>
          </a:p>
        </xdr:txBody>
      </xdr:sp>
      <xdr:sp macro="" textlink="">
        <xdr:nvSpPr>
          <xdr:cNvPr id="231" name="CuadroTexto 230">
            <a:extLst>
              <a:ext uri="{FF2B5EF4-FFF2-40B4-BE49-F238E27FC236}">
                <a16:creationId xmlns:a16="http://schemas.microsoft.com/office/drawing/2014/main" id="{00000000-0008-0000-0500-0000E7000000}"/>
              </a:ext>
            </a:extLst>
          </xdr:cNvPr>
          <xdr:cNvSpPr txBox="1"/>
        </xdr:nvSpPr>
        <xdr:spPr>
          <a:xfrm>
            <a:off x="8110538" y="1238930"/>
            <a:ext cx="3633787" cy="35616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600" b="0" i="0" u="none" strike="noStrike" kern="0" cap="none" spc="0" normalizeH="0" baseline="0" noProof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uLnTx/>
                <a:uFillTx/>
                <a:latin typeface="Franklin Gothic Medium" panose="020B0603020102020204" pitchFamily="34" charset="0"/>
              </a:rPr>
              <a:t> </a:t>
            </a:r>
            <a:r>
              <a:rPr kumimoji="0" lang="es-MX" sz="1600" b="0" i="0" u="none" strike="noStrike" kern="0" cap="none" spc="0" normalizeH="0" baseline="0" noProof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DATOS COMERCIALES</a:t>
            </a:r>
          </a:p>
        </xdr:txBody>
      </xdr:sp>
      <xdr:sp macro="" textlink="">
        <xdr:nvSpPr>
          <xdr:cNvPr id="232" name="CuadroTexto 231">
            <a:extLst>
              <a:ext uri="{FF2B5EF4-FFF2-40B4-BE49-F238E27FC236}">
                <a16:creationId xmlns:a16="http://schemas.microsoft.com/office/drawing/2014/main" id="{00000000-0008-0000-0500-0000E8000000}"/>
              </a:ext>
            </a:extLst>
          </xdr:cNvPr>
          <xdr:cNvSpPr txBox="1"/>
        </xdr:nvSpPr>
        <xdr:spPr>
          <a:xfrm>
            <a:off x="8047115" y="3196432"/>
            <a:ext cx="2530475" cy="196423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 GRAN TOTAL DE TOMAS </a:t>
            </a:r>
          </a:p>
        </xdr:txBody>
      </xdr:sp>
      <xdr:sp macro="" textlink="">
        <xdr:nvSpPr>
          <xdr:cNvPr id="234" name="CuadroTexto 233">
            <a:extLst>
              <a:ext uri="{FF2B5EF4-FFF2-40B4-BE49-F238E27FC236}">
                <a16:creationId xmlns:a16="http://schemas.microsoft.com/office/drawing/2014/main" id="{00000000-0008-0000-0500-0000EA000000}"/>
              </a:ext>
            </a:extLst>
          </xdr:cNvPr>
          <xdr:cNvSpPr txBox="1"/>
        </xdr:nvSpPr>
        <xdr:spPr>
          <a:xfrm>
            <a:off x="7883290" y="2963190"/>
            <a:ext cx="3336925" cy="28188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DE CONSUMOS EN SERVICIO MEDIDO MENSUAL</a:t>
            </a:r>
          </a:p>
        </xdr:txBody>
      </xdr:sp>
      <xdr:sp macro="" textlink="">
        <xdr:nvSpPr>
          <xdr:cNvPr id="235" name="CuadroTexto 234">
            <a:extLst>
              <a:ext uri="{FF2B5EF4-FFF2-40B4-BE49-F238E27FC236}">
                <a16:creationId xmlns:a16="http://schemas.microsoft.com/office/drawing/2014/main" id="{00000000-0008-0000-0500-0000EB000000}"/>
              </a:ext>
            </a:extLst>
          </xdr:cNvPr>
          <xdr:cNvSpPr txBox="1"/>
        </xdr:nvSpPr>
        <xdr:spPr>
          <a:xfrm>
            <a:off x="7978773" y="2819216"/>
            <a:ext cx="3175002" cy="196423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DE TOMAS EN SERVICIO MEDIDO</a:t>
            </a:r>
          </a:p>
        </xdr:txBody>
      </xdr:sp>
      <xdr:sp macro="" textlink="">
        <xdr:nvSpPr>
          <xdr:cNvPr id="236" name="CuadroTexto 235">
            <a:extLst>
              <a:ext uri="{FF2B5EF4-FFF2-40B4-BE49-F238E27FC236}">
                <a16:creationId xmlns:a16="http://schemas.microsoft.com/office/drawing/2014/main" id="{00000000-0008-0000-0500-0000EC000000}"/>
              </a:ext>
            </a:extLst>
          </xdr:cNvPr>
          <xdr:cNvSpPr txBox="1"/>
        </xdr:nvSpPr>
        <xdr:spPr>
          <a:xfrm>
            <a:off x="8024813" y="2696948"/>
            <a:ext cx="2206625" cy="166726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TOMAS INDUSTRIALES</a:t>
            </a:r>
          </a:p>
        </xdr:txBody>
      </xdr:sp>
      <xdr:sp macro="" textlink="$O$49">
        <xdr:nvSpPr>
          <xdr:cNvPr id="241" name="CuadroTexto 240">
            <a:extLst>
              <a:ext uri="{FF2B5EF4-FFF2-40B4-BE49-F238E27FC236}">
                <a16:creationId xmlns:a16="http://schemas.microsoft.com/office/drawing/2014/main" id="{00000000-0008-0000-0500-0000F1000000}"/>
              </a:ext>
            </a:extLst>
          </xdr:cNvPr>
          <xdr:cNvSpPr txBox="1"/>
        </xdr:nvSpPr>
        <xdr:spPr>
          <a:xfrm>
            <a:off x="10864633" y="3234582"/>
            <a:ext cx="1101905" cy="13425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2CD328D-D457-4F48-96B0-A27B076E20BB}" type="TxLink">
              <a:rPr kumimoji="0" lang="en-US" sz="105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2,489</a:t>
            </a:fld>
            <a:endParaRPr kumimoji="0" lang="es-MX" sz="105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267" name="CuadroTexto 266">
            <a:extLst>
              <a:ext uri="{FF2B5EF4-FFF2-40B4-BE49-F238E27FC236}">
                <a16:creationId xmlns:a16="http://schemas.microsoft.com/office/drawing/2014/main" id="{00000000-0008-0000-0500-00000B010000}"/>
              </a:ext>
            </a:extLst>
          </xdr:cNvPr>
          <xdr:cNvSpPr txBox="1"/>
        </xdr:nvSpPr>
        <xdr:spPr>
          <a:xfrm>
            <a:off x="8186737" y="1570298"/>
            <a:ext cx="3567112" cy="24527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2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SERVICIO</a:t>
            </a:r>
            <a:r>
              <a:rPr kumimoji="0" lang="es-MX" sz="1200" b="1" i="0" u="none" strike="noStrike" kern="0" cap="none" spc="0" normalizeH="0" baseline="0" noProof="0">
                <a:ln w="9525">
                  <a:solidFill>
                    <a:sysClr val="window" lastClr="FFFFFF"/>
                  </a:solidFill>
                  <a:prstDash val="solid"/>
                </a:ln>
                <a:solidFill>
                  <a:schemeClr val="tx1"/>
                </a:solidFill>
                <a:effectLst>
                  <a:outerShdw blurRad="12700" dist="38100" dir="2700000" algn="tl" rotWithShape="0">
                    <a:sysClr val="window" lastClr="FFFFFF">
                      <a:lumMod val="50000"/>
                    </a:sysClr>
                  </a:outerShdw>
                </a:effectLst>
                <a:uLnTx/>
                <a:uFillTx/>
                <a:latin typeface="Franklin Gothic Medium" panose="020B0603020102020204" pitchFamily="34" charset="0"/>
              </a:rPr>
              <a:t> </a:t>
            </a:r>
            <a:r>
              <a:rPr kumimoji="0" lang="es-MX" sz="12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MEDIDO</a:t>
            </a:r>
          </a:p>
        </xdr:txBody>
      </xdr:sp>
      <xdr:sp macro="" textlink="">
        <xdr:nvSpPr>
          <xdr:cNvPr id="93" name="CuadroTexto 92">
            <a:extLst>
              <a:ext uri="{FF2B5EF4-FFF2-40B4-BE49-F238E27FC236}">
                <a16:creationId xmlns:a16="http://schemas.microsoft.com/office/drawing/2014/main" id="{00000000-0008-0000-0500-00005D000000}"/>
              </a:ext>
            </a:extLst>
          </xdr:cNvPr>
          <xdr:cNvSpPr txBox="1"/>
        </xdr:nvSpPr>
        <xdr:spPr>
          <a:xfrm>
            <a:off x="8024812" y="3370470"/>
            <a:ext cx="2995612" cy="196423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5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DE CONSUMOS M³ ANUALES</a:t>
            </a:r>
          </a:p>
        </xdr:txBody>
      </xdr:sp>
      <xdr:sp macro="" textlink="$O$50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/>
        </xdr:nvSpPr>
        <xdr:spPr>
          <a:xfrm flipH="1">
            <a:off x="10944348" y="3333749"/>
            <a:ext cx="1028570" cy="169316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31875FAB-07EC-4AA5-A20A-D28CEB84CA4D}" type="TxLink">
              <a:rPr lang="en-US" sz="1000" b="1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896,040</a:t>
            </a:fld>
            <a:endParaRPr lang="es-MX" sz="1000" b="1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2">
        <xdr:nvSpPr>
          <xdr:cNvPr id="98" name="CuadroTexto 97"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 txBox="1"/>
        </xdr:nvSpPr>
        <xdr:spPr>
          <a:xfrm flipH="1">
            <a:off x="10660060" y="1859209"/>
            <a:ext cx="1320211" cy="147388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0C26E65C-E402-46C6-8326-66B9D7D2CD9F}" type="TxLink">
              <a:rPr lang="en-US" sz="8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8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3">
        <xdr:nvSpPr>
          <xdr:cNvPr id="99" name="CuadroTexto 98"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 txBox="1"/>
        </xdr:nvSpPr>
        <xdr:spPr>
          <a:xfrm flipH="1">
            <a:off x="10774360" y="2003427"/>
            <a:ext cx="1205916" cy="147388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1E8D69F7-6A8B-46F2-B220-A55047872EB0}" type="TxLink">
              <a:rPr lang="en-US" sz="8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8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4">
        <xdr:nvSpPr>
          <xdr:cNvPr id="100" name="CuadroTexto 99"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 txBox="1"/>
        </xdr:nvSpPr>
        <xdr:spPr>
          <a:xfrm flipH="1">
            <a:off x="10952199" y="2138364"/>
            <a:ext cx="1034466" cy="147388"/>
          </a:xfrm>
          <a:prstGeom prst="rect">
            <a:avLst/>
          </a:prstGeom>
          <a:no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C975465A-C878-4E61-8B04-F100D7DD5AD5}" type="TxLink">
              <a:rPr lang="en-US" sz="8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8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5">
        <xdr:nvSpPr>
          <xdr:cNvPr id="101" name="CuadroTexto 100"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SpPr txBox="1"/>
        </xdr:nvSpPr>
        <xdr:spPr>
          <a:xfrm flipH="1">
            <a:off x="10726737" y="2254250"/>
            <a:ext cx="1263066" cy="147388"/>
          </a:xfrm>
          <a:prstGeom prst="rect">
            <a:avLst/>
          </a:prstGeom>
          <a:no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F795A68E-4E98-41CF-BDCD-D88AA792284C}" type="TxLink">
              <a:rPr lang="en-US" sz="8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8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6">
        <xdr:nvSpPr>
          <xdr:cNvPr id="102" name="CuadroTexto 101"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 txBox="1"/>
        </xdr:nvSpPr>
        <xdr:spPr>
          <a:xfrm flipH="1">
            <a:off x="10948950" y="2398714"/>
            <a:ext cx="1015421" cy="147388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F68C16E3-AF77-4E61-85B8-CCFF6DDD5A79}" type="TxLink">
              <a:rPr lang="en-US" sz="8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8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7">
        <xdr:nvSpPr>
          <xdr:cNvPr id="103" name="CuadroTexto 102">
            <a:extLst>
              <a:ext uri="{FF2B5EF4-FFF2-40B4-BE49-F238E27FC236}">
                <a16:creationId xmlns:a16="http://schemas.microsoft.com/office/drawing/2014/main" id="{00000000-0008-0000-0500-000067000000}"/>
              </a:ext>
            </a:extLst>
          </xdr:cNvPr>
          <xdr:cNvSpPr txBox="1"/>
        </xdr:nvSpPr>
        <xdr:spPr>
          <a:xfrm flipH="1">
            <a:off x="10974387" y="2533650"/>
            <a:ext cx="996368" cy="147388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08BB6699-F063-4E69-A85D-91810374EF69}" type="TxLink">
              <a:rPr lang="en-US" sz="8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8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8">
        <xdr:nvSpPr>
          <xdr:cNvPr id="104" name="CuadroTexto 103">
            <a:extLst>
              <a:ext uri="{FF2B5EF4-FFF2-40B4-BE49-F238E27FC236}">
                <a16:creationId xmlns:a16="http://schemas.microsoft.com/office/drawing/2014/main" id="{00000000-0008-0000-0500-000068000000}"/>
              </a:ext>
            </a:extLst>
          </xdr:cNvPr>
          <xdr:cNvSpPr txBox="1"/>
        </xdr:nvSpPr>
        <xdr:spPr>
          <a:xfrm flipH="1">
            <a:off x="11106146" y="2668589"/>
            <a:ext cx="863020" cy="147388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D841DFF3-E86A-4E5F-9C2B-B36F701CCCFE}" type="TxLink">
              <a:rPr lang="en-US" sz="8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8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49">
        <xdr:nvSpPr>
          <xdr:cNvPr id="105" name="CuadroTexto 104">
            <a:extLst>
              <a:ext uri="{FF2B5EF4-FFF2-40B4-BE49-F238E27FC236}">
                <a16:creationId xmlns:a16="http://schemas.microsoft.com/office/drawing/2014/main" id="{00000000-0008-0000-0500-000069000000}"/>
              </a:ext>
            </a:extLst>
          </xdr:cNvPr>
          <xdr:cNvSpPr txBox="1"/>
        </xdr:nvSpPr>
        <xdr:spPr>
          <a:xfrm flipH="1">
            <a:off x="11115673" y="2794000"/>
            <a:ext cx="863020" cy="169316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A25B2AD8-7230-485E-88E2-17F30DDE0344}" type="TxLink">
              <a:rPr lang="en-US" sz="10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10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">
        <xdr:nvSpPr>
          <xdr:cNvPr id="244" name="CuadroTexto 243">
            <a:extLst>
              <a:ext uri="{FF2B5EF4-FFF2-40B4-BE49-F238E27FC236}">
                <a16:creationId xmlns:a16="http://schemas.microsoft.com/office/drawing/2014/main" id="{00000000-0008-0000-0500-0000F4000000}"/>
              </a:ext>
            </a:extLst>
          </xdr:cNvPr>
          <xdr:cNvSpPr txBox="1"/>
        </xdr:nvSpPr>
        <xdr:spPr>
          <a:xfrm>
            <a:off x="8043864" y="3508588"/>
            <a:ext cx="2568575" cy="201186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AGUA SERV. MED.</a:t>
            </a:r>
          </a:p>
        </xdr:txBody>
      </xdr:sp>
      <xdr:sp macro="" textlink="">
        <xdr:nvSpPr>
          <xdr:cNvPr id="245" name="CuadroTexto 244">
            <a:extLst>
              <a:ext uri="{FF2B5EF4-FFF2-40B4-BE49-F238E27FC236}">
                <a16:creationId xmlns:a16="http://schemas.microsoft.com/office/drawing/2014/main" id="{00000000-0008-0000-0500-0000F5000000}"/>
              </a:ext>
            </a:extLst>
          </xdr:cNvPr>
          <xdr:cNvSpPr txBox="1"/>
        </xdr:nvSpPr>
        <xdr:spPr>
          <a:xfrm>
            <a:off x="8053389" y="3778423"/>
            <a:ext cx="3290887" cy="163168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INFRAESTRUCTURA SERV. MED.</a:t>
            </a:r>
          </a:p>
        </xdr:txBody>
      </xdr:sp>
      <xdr:sp macro="" textlink="">
        <xdr:nvSpPr>
          <xdr:cNvPr id="246" name="CuadroTexto 245">
            <a:extLst>
              <a:ext uri="{FF2B5EF4-FFF2-40B4-BE49-F238E27FC236}">
                <a16:creationId xmlns:a16="http://schemas.microsoft.com/office/drawing/2014/main" id="{00000000-0008-0000-0500-0000F6000000}"/>
              </a:ext>
            </a:extLst>
          </xdr:cNvPr>
          <xdr:cNvSpPr txBox="1"/>
        </xdr:nvSpPr>
        <xdr:spPr>
          <a:xfrm>
            <a:off x="8043863" y="3643527"/>
            <a:ext cx="3090862" cy="20118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SANEAMIENTO SERV. MED.</a:t>
            </a:r>
          </a:p>
        </xdr:txBody>
      </xdr:sp>
      <xdr:sp macro="" textlink="">
        <xdr:nvSpPr>
          <xdr:cNvPr id="247" name="CuadroTexto 246">
            <a:extLst>
              <a:ext uri="{FF2B5EF4-FFF2-40B4-BE49-F238E27FC236}">
                <a16:creationId xmlns:a16="http://schemas.microsoft.com/office/drawing/2014/main" id="{00000000-0008-0000-0500-0000F7000000}"/>
              </a:ext>
            </a:extLst>
          </xdr:cNvPr>
          <xdr:cNvSpPr txBox="1"/>
        </xdr:nvSpPr>
        <xdr:spPr>
          <a:xfrm>
            <a:off x="8053389" y="3908640"/>
            <a:ext cx="2568575" cy="202773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SERVICIO MEDIDO</a:t>
            </a:r>
          </a:p>
        </xdr:txBody>
      </xdr:sp>
      <xdr:sp macro="" textlink="">
        <xdr:nvSpPr>
          <xdr:cNvPr id="248" name="CuadroTexto 247">
            <a:extLst>
              <a:ext uri="{FF2B5EF4-FFF2-40B4-BE49-F238E27FC236}">
                <a16:creationId xmlns:a16="http://schemas.microsoft.com/office/drawing/2014/main" id="{00000000-0008-0000-0500-0000F8000000}"/>
              </a:ext>
            </a:extLst>
          </xdr:cNvPr>
          <xdr:cNvSpPr txBox="1"/>
        </xdr:nvSpPr>
        <xdr:spPr>
          <a:xfrm>
            <a:off x="8043864" y="4315020"/>
            <a:ext cx="2594217" cy="183763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FACT.  TOTAL AGUA </a:t>
            </a:r>
          </a:p>
        </xdr:txBody>
      </xdr:sp>
      <xdr:sp macro="" textlink="">
        <xdr:nvSpPr>
          <xdr:cNvPr id="249" name="CuadroTexto 248">
            <a:extLst>
              <a:ext uri="{FF2B5EF4-FFF2-40B4-BE49-F238E27FC236}">
                <a16:creationId xmlns:a16="http://schemas.microsoft.com/office/drawing/2014/main" id="{00000000-0008-0000-0500-0000F9000000}"/>
              </a:ext>
            </a:extLst>
          </xdr:cNvPr>
          <xdr:cNvSpPr txBox="1"/>
        </xdr:nvSpPr>
        <xdr:spPr>
          <a:xfrm>
            <a:off x="8043865" y="4589635"/>
            <a:ext cx="3551309" cy="140962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FACT.  TOTAL INFRA.</a:t>
            </a:r>
          </a:p>
        </xdr:txBody>
      </xdr:sp>
      <xdr:sp macro="" textlink="">
        <xdr:nvSpPr>
          <xdr:cNvPr id="250" name="CuadroTexto 249">
            <a:extLst>
              <a:ext uri="{FF2B5EF4-FFF2-40B4-BE49-F238E27FC236}">
                <a16:creationId xmlns:a16="http://schemas.microsoft.com/office/drawing/2014/main" id="{00000000-0008-0000-0500-0000FA000000}"/>
              </a:ext>
            </a:extLst>
          </xdr:cNvPr>
          <xdr:cNvSpPr txBox="1"/>
        </xdr:nvSpPr>
        <xdr:spPr>
          <a:xfrm>
            <a:off x="8043863" y="4454739"/>
            <a:ext cx="3130191" cy="20118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FACT.  TOTAL SANEAMIENTO </a:t>
            </a:r>
          </a:p>
        </xdr:txBody>
      </xdr:sp>
      <xdr:sp macro="" textlink="">
        <xdr:nvSpPr>
          <xdr:cNvPr id="251" name="CuadroTexto 250">
            <a:extLst>
              <a:ext uri="{FF2B5EF4-FFF2-40B4-BE49-F238E27FC236}">
                <a16:creationId xmlns:a16="http://schemas.microsoft.com/office/drawing/2014/main" id="{00000000-0008-0000-0500-0000FB000000}"/>
              </a:ext>
            </a:extLst>
          </xdr:cNvPr>
          <xdr:cNvSpPr txBox="1"/>
        </xdr:nvSpPr>
        <xdr:spPr>
          <a:xfrm>
            <a:off x="8053388" y="4823980"/>
            <a:ext cx="2329467" cy="20118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FACTURACIÓN TOTAL</a:t>
            </a:r>
          </a:p>
        </xdr:txBody>
      </xdr:sp>
      <xdr:sp macro="" textlink="$N$50">
        <xdr:nvSpPr>
          <xdr:cNvPr id="258" name="CuadroTexto 257">
            <a:extLst>
              <a:ext uri="{FF2B5EF4-FFF2-40B4-BE49-F238E27FC236}">
                <a16:creationId xmlns:a16="http://schemas.microsoft.com/office/drawing/2014/main" id="{00000000-0008-0000-0500-000002010000}"/>
              </a:ext>
            </a:extLst>
          </xdr:cNvPr>
          <xdr:cNvSpPr txBox="1"/>
        </xdr:nvSpPr>
        <xdr:spPr>
          <a:xfrm flipH="1">
            <a:off x="10631477" y="2928937"/>
            <a:ext cx="1343027" cy="169316"/>
          </a:xfrm>
          <a:prstGeom prst="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fld id="{4B831D12-33A0-4355-A48C-53F83465CCB8}" type="TxLink">
              <a:rPr lang="en-US" sz="10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0</a:t>
            </a:fld>
            <a:endParaRPr lang="es-MX" sz="1000" b="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51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 txBox="1"/>
        </xdr:nvSpPr>
        <xdr:spPr>
          <a:xfrm>
            <a:off x="10593386" y="3487250"/>
            <a:ext cx="1379536" cy="15269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BCB14060-F90A-44A3-8D02-EA2C0347C687}" type="TxLink">
              <a:rPr lang="en-US" sz="900" b="1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 $-   </a:t>
            </a:fld>
            <a:endParaRPr lang="es-MX" sz="900" b="1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52">
        <xdr:nvSpPr>
          <xdr:cNvPr id="259" name="CuadroTexto 258">
            <a:extLst>
              <a:ext uri="{FF2B5EF4-FFF2-40B4-BE49-F238E27FC236}">
                <a16:creationId xmlns:a16="http://schemas.microsoft.com/office/drawing/2014/main" id="{00000000-0008-0000-0500-000003010000}"/>
              </a:ext>
            </a:extLst>
          </xdr:cNvPr>
          <xdr:cNvSpPr txBox="1"/>
        </xdr:nvSpPr>
        <xdr:spPr>
          <a:xfrm>
            <a:off x="10536238" y="3613149"/>
            <a:ext cx="1436687" cy="16235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660EA45E-F8D5-4167-B93C-034FED5FFCE2}" type="TxLink">
              <a:rPr lang="en-US" sz="9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 $-   </a:t>
            </a:fld>
            <a:endParaRPr lang="es-MX" sz="90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53">
        <xdr:nvSpPr>
          <xdr:cNvPr id="260" name="CuadroTexto 259">
            <a:extLst>
              <a:ext uri="{FF2B5EF4-FFF2-40B4-BE49-F238E27FC236}">
                <a16:creationId xmlns:a16="http://schemas.microsoft.com/office/drawing/2014/main" id="{00000000-0008-0000-0500-000004010000}"/>
              </a:ext>
            </a:extLst>
          </xdr:cNvPr>
          <xdr:cNvSpPr txBox="1"/>
        </xdr:nvSpPr>
        <xdr:spPr>
          <a:xfrm>
            <a:off x="10717213" y="3757127"/>
            <a:ext cx="1265237" cy="17200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F1991416-FC53-4401-AABD-A810403E79AA}" type="TxLink">
              <a:rPr lang="en-US" sz="9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 $-   </a:t>
            </a:fld>
            <a:endParaRPr lang="es-MX" sz="90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O$53">
        <xdr:nvSpPr>
          <xdr:cNvPr id="265" name="CuadroTexto 264">
            <a:extLst>
              <a:ext uri="{FF2B5EF4-FFF2-40B4-BE49-F238E27FC236}">
                <a16:creationId xmlns:a16="http://schemas.microsoft.com/office/drawing/2014/main" id="{00000000-0008-0000-0500-000009010000}"/>
              </a:ext>
            </a:extLst>
          </xdr:cNvPr>
          <xdr:cNvSpPr txBox="1"/>
        </xdr:nvSpPr>
        <xdr:spPr>
          <a:xfrm>
            <a:off x="10720927" y="4578957"/>
            <a:ext cx="1225399" cy="17094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F29C8D59-29F5-4348-9F35-36E9E053D93D}" type="TxLink">
              <a:rPr lang="en-US" sz="900" b="1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l"/>
              <a:t> $62,579.43 </a:t>
            </a:fld>
            <a:endParaRPr lang="es-MX" sz="900" b="1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O$54">
        <xdr:nvSpPr>
          <xdr:cNvPr id="269" name="CuadroTexto 268">
            <a:extLst>
              <a:ext uri="{FF2B5EF4-FFF2-40B4-BE49-F238E27FC236}">
                <a16:creationId xmlns:a16="http://schemas.microsoft.com/office/drawing/2014/main" id="{00000000-0008-0000-0500-00000D010000}"/>
              </a:ext>
            </a:extLst>
          </xdr:cNvPr>
          <xdr:cNvSpPr txBox="1"/>
        </xdr:nvSpPr>
        <xdr:spPr>
          <a:xfrm>
            <a:off x="10338419" y="4795040"/>
            <a:ext cx="1607918" cy="20295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E9DDAED7-84A7-4BB8-86F6-8B95A2280DB7}" type="TxLink">
              <a:rPr lang="en-US" sz="1100" b="1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l"/>
              <a:t> $2,148,560.55 </a:t>
            </a:fld>
            <a:endParaRPr lang="es-MX" sz="1100" b="1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  <xdr:sp macro="" textlink="$N$54">
        <xdr:nvSpPr>
          <xdr:cNvPr id="271" name="CuadroTexto 270">
            <a:extLst>
              <a:ext uri="{FF2B5EF4-FFF2-40B4-BE49-F238E27FC236}">
                <a16:creationId xmlns:a16="http://schemas.microsoft.com/office/drawing/2014/main" id="{00000000-0008-0000-0500-00000F010000}"/>
              </a:ext>
            </a:extLst>
          </xdr:cNvPr>
          <xdr:cNvSpPr txBox="1"/>
        </xdr:nvSpPr>
        <xdr:spPr>
          <a:xfrm>
            <a:off x="10450515" y="3927716"/>
            <a:ext cx="1531936" cy="164071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fld id="{4FE99A2D-950B-4B03-B927-2EC2BA3981FE}" type="TxLink">
              <a:rPr lang="en-US" sz="900" b="0" i="0" u="none" strike="noStrike">
                <a:solidFill>
                  <a:schemeClr val="tx1"/>
                </a:solidFill>
                <a:latin typeface="Segoe UI Semibold" panose="020B0702040204020203" pitchFamily="34" charset="0"/>
              </a:rPr>
              <a:pPr algn="r"/>
              <a:t> $-   </a:t>
            </a:fld>
            <a:endParaRPr lang="es-MX" sz="900">
              <a:solidFill>
                <a:schemeClr val="tx1"/>
              </a:solidFill>
              <a:latin typeface="Segoe UI Semibold" panose="020B0702040204020203" pitchFamily="34" charset="0"/>
            </a:endParaRPr>
          </a:p>
        </xdr:txBody>
      </xdr:sp>
    </xdr:grpSp>
    <xdr:clientData/>
  </xdr:twoCellAnchor>
  <xdr:twoCellAnchor>
    <xdr:from>
      <xdr:col>15</xdr:col>
      <xdr:colOff>83364</xdr:colOff>
      <xdr:row>2</xdr:row>
      <xdr:rowOff>83215</xdr:rowOff>
    </xdr:from>
    <xdr:to>
      <xdr:col>19</xdr:col>
      <xdr:colOff>240448</xdr:colOff>
      <xdr:row>34</xdr:row>
      <xdr:rowOff>58842</xdr:rowOff>
    </xdr:to>
    <xdr:grpSp>
      <xdr:nvGrpSpPr>
        <xdr:cNvPr id="48" name="Grupo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GrpSpPr/>
      </xdr:nvGrpSpPr>
      <xdr:grpSpPr>
        <a:xfrm>
          <a:off x="11672114" y="752233"/>
          <a:ext cx="3184673" cy="6427680"/>
          <a:chOff x="11125199" y="104315"/>
          <a:chExt cx="3248836" cy="5077285"/>
        </a:xfrm>
        <a:solidFill>
          <a:schemeClr val="accent1">
            <a:lumMod val="75000"/>
          </a:schemeClr>
        </a:solidFill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</xdr:grpSpPr>
      <xdr:sp macro="" textlink="">
        <xdr:nvSpPr>
          <xdr:cNvPr id="149" name="Rectángulo redondeado 148"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11125199" y="104315"/>
            <a:ext cx="3217814" cy="5077285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</a:endParaRPr>
          </a:p>
        </xdr:txBody>
      </xdr:sp>
      <xdr:sp macro="" textlink="">
        <xdr:nvSpPr>
          <xdr:cNvPr id="150" name="CuadroTexto 149"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 txBox="1"/>
        </xdr:nvSpPr>
        <xdr:spPr>
          <a:xfrm>
            <a:off x="11184539" y="657972"/>
            <a:ext cx="1580386" cy="180228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RECAUDACIÓN A TIEMPO</a:t>
            </a:r>
          </a:p>
        </xdr:txBody>
      </xdr:sp>
      <xdr:sp macro="" textlink="">
        <xdr:nvSpPr>
          <xdr:cNvPr id="151" name="CuadroTexto 150"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 txBox="1"/>
        </xdr:nvSpPr>
        <xdr:spPr>
          <a:xfrm>
            <a:off x="11166270" y="163919"/>
            <a:ext cx="3188176" cy="34961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600" b="0" i="0" u="none" strike="noStrike" kern="0" cap="none" spc="0" normalizeH="0" baseline="0" noProof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uLnTx/>
                <a:uFillTx/>
                <a:latin typeface="Franklin Gothic Medium" panose="020B0603020102020204" pitchFamily="34" charset="0"/>
              </a:rPr>
              <a:t>DATOS FINANCIEROS</a:t>
            </a:r>
          </a:p>
        </xdr:txBody>
      </xdr:sp>
      <xdr:sp macro="" textlink="">
        <xdr:nvSpPr>
          <xdr:cNvPr id="152" name="CuadroTexto 151"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 txBox="1"/>
        </xdr:nvSpPr>
        <xdr:spPr>
          <a:xfrm>
            <a:off x="11175405" y="504086"/>
            <a:ext cx="3093046" cy="17219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INGRESOS</a:t>
            </a:r>
          </a:p>
        </xdr:txBody>
      </xdr:sp>
      <xdr:sp macro="" textlink="">
        <xdr:nvSpPr>
          <xdr:cNvPr id="153" name="CuadroTexto 152"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 txBox="1"/>
        </xdr:nvSpPr>
        <xdr:spPr>
          <a:xfrm>
            <a:off x="11193674" y="780806"/>
            <a:ext cx="1781359" cy="21931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RECAUDACIÓN 20 % (SANEAMIENTO)</a:t>
            </a:r>
          </a:p>
        </xdr:txBody>
      </xdr:sp>
      <xdr:sp macro="" textlink="">
        <xdr:nvSpPr>
          <xdr:cNvPr id="154" name="CuadroTexto 153"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 txBox="1"/>
        </xdr:nvSpPr>
        <xdr:spPr>
          <a:xfrm>
            <a:off x="11193673" y="915793"/>
            <a:ext cx="2036551" cy="217682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RECAUDACIÓN 3 % (INFRAESTRUCTURA)</a:t>
            </a:r>
          </a:p>
        </xdr:txBody>
      </xdr:sp>
      <xdr:sp macro="" textlink="">
        <xdr:nvSpPr>
          <xdr:cNvPr id="155" name="CuadroTexto 154">
            <a:extLst>
              <a:ext uri="{FF2B5EF4-FFF2-40B4-BE49-F238E27FC236}">
                <a16:creationId xmlns:a16="http://schemas.microsoft.com/office/drawing/2014/main" id="{00000000-0008-0000-0500-00009B000000}"/>
              </a:ext>
            </a:extLst>
          </xdr:cNvPr>
          <xdr:cNvSpPr txBox="1"/>
        </xdr:nvSpPr>
        <xdr:spPr>
          <a:xfrm>
            <a:off x="11193674" y="1050781"/>
            <a:ext cx="1580386" cy="19699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RECAUDACIÓN POR REZAGO</a:t>
            </a:r>
          </a:p>
        </xdr:txBody>
      </xdr:sp>
      <xdr:sp macro="" textlink="">
        <xdr:nvSpPr>
          <xdr:cNvPr id="156" name="CuadroTexto 155">
            <a:extLst>
              <a:ext uri="{FF2B5EF4-FFF2-40B4-BE49-F238E27FC236}">
                <a16:creationId xmlns:a16="http://schemas.microsoft.com/office/drawing/2014/main" id="{00000000-0008-0000-0500-00009C000000}"/>
              </a:ext>
            </a:extLst>
          </xdr:cNvPr>
          <xdr:cNvSpPr txBox="1"/>
        </xdr:nvSpPr>
        <xdr:spPr>
          <a:xfrm>
            <a:off x="11193674" y="1185767"/>
            <a:ext cx="1580386" cy="14443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DERECHOS CONEXIÓN AGUA</a:t>
            </a:r>
          </a:p>
        </xdr:txBody>
      </xdr:sp>
      <xdr:sp macro="" textlink="">
        <xdr:nvSpPr>
          <xdr:cNvPr id="157" name="CuadroTexto 156">
            <a:extLst>
              <a:ext uri="{FF2B5EF4-FFF2-40B4-BE49-F238E27FC236}">
                <a16:creationId xmlns:a16="http://schemas.microsoft.com/office/drawing/2014/main" id="{00000000-0008-0000-0500-00009D000000}"/>
              </a:ext>
            </a:extLst>
          </xdr:cNvPr>
          <xdr:cNvSpPr txBox="1"/>
        </xdr:nvSpPr>
        <xdr:spPr>
          <a:xfrm>
            <a:off x="11193673" y="1320754"/>
            <a:ext cx="1655551" cy="165146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DERECHOS CONEXIÓN DRENAJE</a:t>
            </a:r>
          </a:p>
        </xdr:txBody>
      </xdr:sp>
      <xdr:sp macro="" textlink="">
        <xdr:nvSpPr>
          <xdr:cNvPr id="158" name="CuadroTexto 157">
            <a:extLst>
              <a:ext uri="{FF2B5EF4-FFF2-40B4-BE49-F238E27FC236}">
                <a16:creationId xmlns:a16="http://schemas.microsoft.com/office/drawing/2014/main" id="{00000000-0008-0000-0500-00009E000000}"/>
              </a:ext>
            </a:extLst>
          </xdr:cNvPr>
          <xdr:cNvSpPr txBox="1"/>
        </xdr:nvSpPr>
        <xdr:spPr>
          <a:xfrm>
            <a:off x="11193674" y="1467888"/>
            <a:ext cx="1580386" cy="179937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DEVOLUCIÓN DEL PRODDER</a:t>
            </a:r>
          </a:p>
        </xdr:txBody>
      </xdr:sp>
      <xdr:sp macro="" textlink="">
        <xdr:nvSpPr>
          <xdr:cNvPr id="159" name="CuadroTexto 158">
            <a:extLst>
              <a:ext uri="{FF2B5EF4-FFF2-40B4-BE49-F238E27FC236}">
                <a16:creationId xmlns:a16="http://schemas.microsoft.com/office/drawing/2014/main" id="{00000000-0008-0000-0500-00009F000000}"/>
              </a:ext>
            </a:extLst>
          </xdr:cNvPr>
          <xdr:cNvSpPr txBox="1"/>
        </xdr:nvSpPr>
        <xdr:spPr>
          <a:xfrm>
            <a:off x="11193674" y="1602875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OTROS</a:t>
            </a:r>
          </a:p>
        </xdr:txBody>
      </xdr:sp>
      <xdr:sp macro="" textlink="">
        <xdr:nvSpPr>
          <xdr:cNvPr id="160" name="CuadroTexto 159">
            <a:extLst>
              <a:ext uri="{FF2B5EF4-FFF2-40B4-BE49-F238E27FC236}">
                <a16:creationId xmlns:a16="http://schemas.microsoft.com/office/drawing/2014/main" id="{00000000-0008-0000-0500-0000A0000000}"/>
              </a:ext>
            </a:extLst>
          </xdr:cNvPr>
          <xdr:cNvSpPr txBox="1"/>
        </xdr:nvSpPr>
        <xdr:spPr>
          <a:xfrm>
            <a:off x="11450849" y="1725712"/>
            <a:ext cx="1312651" cy="236438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 INGRESOS</a:t>
            </a:r>
          </a:p>
        </xdr:txBody>
      </xdr:sp>
      <xdr:sp macro="" textlink="">
        <xdr:nvSpPr>
          <xdr:cNvPr id="161" name="CuadroTexto 160">
            <a:extLst>
              <a:ext uri="{FF2B5EF4-FFF2-40B4-BE49-F238E27FC236}">
                <a16:creationId xmlns:a16="http://schemas.microsoft.com/office/drawing/2014/main" id="{00000000-0008-0000-0500-0000A1000000}"/>
              </a:ext>
            </a:extLst>
          </xdr:cNvPr>
          <xdr:cNvSpPr txBox="1"/>
        </xdr:nvSpPr>
        <xdr:spPr>
          <a:xfrm>
            <a:off x="11193675" y="1841801"/>
            <a:ext cx="3131926" cy="23464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EGRESOS</a:t>
            </a:r>
          </a:p>
        </xdr:txBody>
      </xdr:sp>
      <xdr:sp macro="" textlink="">
        <xdr:nvSpPr>
          <xdr:cNvPr id="162" name="CuadroTexto 161">
            <a:extLst>
              <a:ext uri="{FF2B5EF4-FFF2-40B4-BE49-F238E27FC236}">
                <a16:creationId xmlns:a16="http://schemas.microsoft.com/office/drawing/2014/main" id="{00000000-0008-0000-0500-0000A2000000}"/>
              </a:ext>
            </a:extLst>
          </xdr:cNvPr>
          <xdr:cNvSpPr txBox="1"/>
        </xdr:nvSpPr>
        <xdr:spPr>
          <a:xfrm>
            <a:off x="11193674" y="1995685"/>
            <a:ext cx="1827035" cy="16603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ENERGÍA ELÉCTRICA ADMINISTRACIÓN</a:t>
            </a:r>
          </a:p>
        </xdr:txBody>
      </xdr:sp>
      <xdr:sp macro="" textlink="">
        <xdr:nvSpPr>
          <xdr:cNvPr id="163" name="CuadroTexto 162">
            <a:extLst>
              <a:ext uri="{FF2B5EF4-FFF2-40B4-BE49-F238E27FC236}">
                <a16:creationId xmlns:a16="http://schemas.microsoft.com/office/drawing/2014/main" id="{00000000-0008-0000-0500-0000A3000000}"/>
              </a:ext>
            </a:extLst>
          </xdr:cNvPr>
          <xdr:cNvSpPr txBox="1"/>
        </xdr:nvSpPr>
        <xdr:spPr>
          <a:xfrm>
            <a:off x="11193674" y="2142821"/>
            <a:ext cx="2073685" cy="172782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ENERGIÍA ELÉCTRICA OPERACIÓN DE POZOS</a:t>
            </a:r>
          </a:p>
        </xdr:txBody>
      </xdr:sp>
      <xdr:sp macro="" textlink="">
        <xdr:nvSpPr>
          <xdr:cNvPr id="164" name="CuadroTexto 163">
            <a:extLst>
              <a:ext uri="{FF2B5EF4-FFF2-40B4-BE49-F238E27FC236}">
                <a16:creationId xmlns:a16="http://schemas.microsoft.com/office/drawing/2014/main" id="{00000000-0008-0000-0500-0000A4000000}"/>
              </a:ext>
            </a:extLst>
          </xdr:cNvPr>
          <xdr:cNvSpPr txBox="1"/>
        </xdr:nvSpPr>
        <xdr:spPr>
          <a:xfrm>
            <a:off x="11193674" y="2277807"/>
            <a:ext cx="2082820" cy="172782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ENERGÍA ELÉCTRICA PLANTAS POTAB.</a:t>
            </a:r>
          </a:p>
        </xdr:txBody>
      </xdr:sp>
      <xdr:sp macro="" textlink="">
        <xdr:nvSpPr>
          <xdr:cNvPr id="165" name="CuadroTexto 164">
            <a:extLst>
              <a:ext uri="{FF2B5EF4-FFF2-40B4-BE49-F238E27FC236}">
                <a16:creationId xmlns:a16="http://schemas.microsoft.com/office/drawing/2014/main" id="{00000000-0008-0000-0500-0000A5000000}"/>
              </a:ext>
            </a:extLst>
          </xdr:cNvPr>
          <xdr:cNvSpPr txBox="1"/>
        </xdr:nvSpPr>
        <xdr:spPr>
          <a:xfrm>
            <a:off x="11193674" y="2412793"/>
            <a:ext cx="1580386" cy="14443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ENERGÍA ELÉCTRICA PTAR</a:t>
            </a:r>
          </a:p>
        </xdr:txBody>
      </xdr:sp>
      <xdr:sp macro="" textlink="">
        <xdr:nvSpPr>
          <xdr:cNvPr id="166" name="CuadroTexto 165">
            <a:extLst>
              <a:ext uri="{FF2B5EF4-FFF2-40B4-BE49-F238E27FC236}">
                <a16:creationId xmlns:a16="http://schemas.microsoft.com/office/drawing/2014/main" id="{00000000-0008-0000-0500-0000A6000000}"/>
              </a:ext>
            </a:extLst>
          </xdr:cNvPr>
          <xdr:cNvSpPr txBox="1"/>
        </xdr:nvSpPr>
        <xdr:spPr>
          <a:xfrm>
            <a:off x="11193674" y="2545079"/>
            <a:ext cx="1884150" cy="151620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ENERGÍA ELÉCTRICA SOBRECARGOS</a:t>
            </a:r>
          </a:p>
        </xdr:txBody>
      </xdr:sp>
      <xdr:sp macro="" textlink="">
        <xdr:nvSpPr>
          <xdr:cNvPr id="167" name="CuadroTexto 166">
            <a:extLst>
              <a:ext uri="{FF2B5EF4-FFF2-40B4-BE49-F238E27FC236}">
                <a16:creationId xmlns:a16="http://schemas.microsoft.com/office/drawing/2014/main" id="{00000000-0008-0000-0500-0000A7000000}"/>
              </a:ext>
            </a:extLst>
          </xdr:cNvPr>
          <xdr:cNvSpPr txBox="1"/>
        </xdr:nvSpPr>
        <xdr:spPr>
          <a:xfrm>
            <a:off x="11193674" y="2682766"/>
            <a:ext cx="1580386" cy="14443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SALARIOS ADMINISTRACIÓN</a:t>
            </a:r>
          </a:p>
        </xdr:txBody>
      </xdr:sp>
      <xdr:sp macro="" textlink="">
        <xdr:nvSpPr>
          <xdr:cNvPr id="168" name="CuadroTexto 167">
            <a:extLst>
              <a:ext uri="{FF2B5EF4-FFF2-40B4-BE49-F238E27FC236}">
                <a16:creationId xmlns:a16="http://schemas.microsoft.com/office/drawing/2014/main" id="{00000000-0008-0000-0500-0000A8000000}"/>
              </a:ext>
            </a:extLst>
          </xdr:cNvPr>
          <xdr:cNvSpPr txBox="1"/>
        </xdr:nvSpPr>
        <xdr:spPr>
          <a:xfrm>
            <a:off x="11193674" y="2817753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SALARIOS OPERACIÓN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">
        <xdr:nvSpPr>
          <xdr:cNvPr id="169" name="CuadroTexto 168">
            <a:extLst>
              <a:ext uri="{FF2B5EF4-FFF2-40B4-BE49-F238E27FC236}">
                <a16:creationId xmlns:a16="http://schemas.microsoft.com/office/drawing/2014/main" id="{00000000-0008-0000-0500-0000A9000000}"/>
              </a:ext>
            </a:extLst>
          </xdr:cNvPr>
          <xdr:cNvSpPr txBox="1"/>
        </xdr:nvSpPr>
        <xdr:spPr>
          <a:xfrm>
            <a:off x="11193674" y="2940590"/>
            <a:ext cx="1909252" cy="18493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SALARIOS EVENTUALES O COMERCIAL</a:t>
            </a:r>
          </a:p>
        </xdr:txBody>
      </xdr:sp>
      <xdr:sp macro="" textlink="">
        <xdr:nvSpPr>
          <xdr:cNvPr id="170" name="CuadroTexto 169">
            <a:extLst>
              <a:ext uri="{FF2B5EF4-FFF2-40B4-BE49-F238E27FC236}">
                <a16:creationId xmlns:a16="http://schemas.microsoft.com/office/drawing/2014/main" id="{00000000-0008-0000-0500-0000AA000000}"/>
              </a:ext>
            </a:extLst>
          </xdr:cNvPr>
          <xdr:cNvSpPr txBox="1"/>
        </xdr:nvSpPr>
        <xdr:spPr>
          <a:xfrm>
            <a:off x="11193674" y="3087726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SALARIOS SANEAMIENTO</a:t>
            </a:r>
          </a:p>
        </xdr:txBody>
      </xdr:sp>
      <xdr:sp macro="" textlink="">
        <xdr:nvSpPr>
          <xdr:cNvPr id="171" name="CuadroTexto 170"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 txBox="1"/>
        </xdr:nvSpPr>
        <xdr:spPr>
          <a:xfrm>
            <a:off x="11193674" y="3222712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GASTOS ADMINISTRACIÓN</a:t>
            </a:r>
          </a:p>
        </xdr:txBody>
      </xdr:sp>
      <xdr:sp macro="" textlink="">
        <xdr:nvSpPr>
          <xdr:cNvPr id="172" name="CuadroTexto 171"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 txBox="1"/>
        </xdr:nvSpPr>
        <xdr:spPr>
          <a:xfrm>
            <a:off x="11193674" y="3357698"/>
            <a:ext cx="1580386" cy="14443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GASTOS OPERACIÓN</a:t>
            </a:r>
          </a:p>
        </xdr:txBody>
      </xdr:sp>
      <xdr:sp macro="" textlink="">
        <xdr:nvSpPr>
          <xdr:cNvPr id="173" name="CuadroTexto 172"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 txBox="1"/>
        </xdr:nvSpPr>
        <xdr:spPr>
          <a:xfrm>
            <a:off x="11193674" y="3492685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GASTOS COMERCIAL</a:t>
            </a:r>
          </a:p>
        </xdr:txBody>
      </xdr:sp>
      <xdr:sp macro="" textlink="">
        <xdr:nvSpPr>
          <xdr:cNvPr id="174" name="CuadroTexto 173"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 txBox="1"/>
        </xdr:nvSpPr>
        <xdr:spPr>
          <a:xfrm>
            <a:off x="11193674" y="3627672"/>
            <a:ext cx="1580386" cy="14443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GASTOS SANEAMIENTO</a:t>
            </a:r>
          </a:p>
        </xdr:txBody>
      </xdr:sp>
      <xdr:sp macro="" textlink="">
        <xdr:nvSpPr>
          <xdr:cNvPr id="176" name="CuadroTexto 175"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 txBox="1"/>
        </xdr:nvSpPr>
        <xdr:spPr>
          <a:xfrm>
            <a:off x="11184539" y="3750508"/>
            <a:ext cx="1580386" cy="14443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PAGOS PRODDER</a:t>
            </a:r>
          </a:p>
        </xdr:txBody>
      </xdr:sp>
      <xdr:sp macro="" textlink="">
        <xdr:nvSpPr>
          <xdr:cNvPr id="177" name="CuadroTexto 176"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 txBox="1"/>
        </xdr:nvSpPr>
        <xdr:spPr>
          <a:xfrm>
            <a:off x="11184539" y="3885496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REHABILITACIÓN AGUA</a:t>
            </a:r>
          </a:p>
        </xdr:txBody>
      </xdr:sp>
      <xdr:sp macro="" textlink="">
        <xdr:nvSpPr>
          <xdr:cNvPr id="179" name="CuadroTexto 178"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 txBox="1"/>
        </xdr:nvSpPr>
        <xdr:spPr>
          <a:xfrm>
            <a:off x="11184539" y="4020482"/>
            <a:ext cx="1664686" cy="141943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AMPLIACIÓN AGUA</a:t>
            </a:r>
          </a:p>
        </xdr:txBody>
      </xdr:sp>
      <xdr:sp macro="" textlink="">
        <xdr:nvSpPr>
          <xdr:cNvPr id="183" name="CuadroTexto 182"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 txBox="1"/>
        </xdr:nvSpPr>
        <xdr:spPr>
          <a:xfrm>
            <a:off x="11184539" y="4155468"/>
            <a:ext cx="1807561" cy="159357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REHABILITACIÓN ALCANTARILLADO</a:t>
            </a:r>
          </a:p>
        </xdr:txBody>
      </xdr:sp>
      <xdr:sp macro="" textlink="">
        <xdr:nvSpPr>
          <xdr:cNvPr id="186" name="CuadroTexto 185"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 txBox="1"/>
        </xdr:nvSpPr>
        <xdr:spPr>
          <a:xfrm>
            <a:off x="11184539" y="4290455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AMPLIACIÓN ALCANTARILLADO</a:t>
            </a:r>
          </a:p>
        </xdr:txBody>
      </xdr:sp>
      <xdr:sp macro="" textlink="">
        <xdr:nvSpPr>
          <xdr:cNvPr id="194" name="CuadroTexto 193"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 txBox="1"/>
        </xdr:nvSpPr>
        <xdr:spPr>
          <a:xfrm>
            <a:off x="11184539" y="4425440"/>
            <a:ext cx="1580386" cy="144435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INFRAESTRUCTURA AGUA</a:t>
            </a:r>
          </a:p>
        </xdr:txBody>
      </xdr:sp>
      <xdr:sp macro="" textlink="">
        <xdr:nvSpPr>
          <xdr:cNvPr id="195" name="CuadroTexto 194"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 txBox="1"/>
        </xdr:nvSpPr>
        <xdr:spPr>
          <a:xfrm>
            <a:off x="11184539" y="4560428"/>
            <a:ext cx="1580386" cy="14443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INFRAESTRUCTURA POZOS</a:t>
            </a:r>
          </a:p>
        </xdr:txBody>
      </xdr:sp>
      <xdr:sp macro="" textlink="">
        <xdr:nvSpPr>
          <xdr:cNvPr id="137" name="CuadroTexto 136"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 txBox="1"/>
        </xdr:nvSpPr>
        <xdr:spPr>
          <a:xfrm>
            <a:off x="11184539" y="4695414"/>
            <a:ext cx="1680873" cy="156584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INFRAESTRUCTURA SANEAMIENTO</a:t>
            </a:r>
          </a:p>
        </xdr:txBody>
      </xdr:sp>
      <xdr:sp macro="" textlink="">
        <xdr:nvSpPr>
          <xdr:cNvPr id="147" name="CuadroTexto 146"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 txBox="1"/>
        </xdr:nvSpPr>
        <xdr:spPr>
          <a:xfrm>
            <a:off x="11384564" y="4867441"/>
            <a:ext cx="1397985" cy="190333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TOTAL</a:t>
            </a: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 </a:t>
            </a: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EGRESOS</a:t>
            </a:r>
          </a:p>
        </xdr:txBody>
      </xdr:sp>
      <xdr:sp macro="" textlink="$Q$41">
        <xdr:nvSpPr>
          <xdr:cNvPr id="175" name="CuadroTexto 174"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 txBox="1"/>
        </xdr:nvSpPr>
        <xdr:spPr>
          <a:xfrm>
            <a:off x="13474303" y="638701"/>
            <a:ext cx="896609" cy="19949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1465C57-A39E-48AD-A00E-2AD109E5B860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$400,746.42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Q$42">
        <xdr:nvSpPr>
          <xdr:cNvPr id="178" name="CuadroTexto 177"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 txBox="1"/>
        </xdr:nvSpPr>
        <xdr:spPr>
          <a:xfrm>
            <a:off x="13486423" y="760231"/>
            <a:ext cx="887612" cy="18304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6BA2975-F10F-4C68-87BF-B5A9D1715910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$104,089.98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43">
        <xdr:nvSpPr>
          <xdr:cNvPr id="180" name="CuadroTexto 179"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 txBox="1"/>
        </xdr:nvSpPr>
        <xdr:spPr>
          <a:xfrm>
            <a:off x="13493353" y="896676"/>
            <a:ext cx="866011" cy="19836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FBB8FC0-C838-4D42-A86F-5B5C3A41CE4B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$15,613.49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44">
        <xdr:nvSpPr>
          <xdr:cNvPr id="181" name="CuadroTexto 180"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 txBox="1"/>
        </xdr:nvSpPr>
        <xdr:spPr>
          <a:xfrm>
            <a:off x="13588603" y="1031556"/>
            <a:ext cx="770761" cy="19268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4D6C906-C234-4098-A810-32B962FCD6D9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$106,236.24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Q$45">
        <xdr:nvSpPr>
          <xdr:cNvPr id="182" name="CuadroTexto 181"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 txBox="1"/>
        </xdr:nvSpPr>
        <xdr:spPr>
          <a:xfrm>
            <a:off x="13512403" y="1166433"/>
            <a:ext cx="856486" cy="18304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8F1B088-9E82-4CCF-BBE0-C3F642D12C18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$17,264.00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46">
        <xdr:nvSpPr>
          <xdr:cNvPr id="184" name="CuadroTexto 183"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 txBox="1"/>
        </xdr:nvSpPr>
        <xdr:spPr>
          <a:xfrm>
            <a:off x="13505473" y="1305568"/>
            <a:ext cx="846961" cy="188428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0CC32A5-44C0-4779-9D66-B501A7CFD976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0">
        <xdr:nvSpPr>
          <xdr:cNvPr id="188" name="CuadroTexto 187"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 txBox="1"/>
        </xdr:nvSpPr>
        <xdr:spPr>
          <a:xfrm>
            <a:off x="13474303" y="1456685"/>
            <a:ext cx="885061" cy="16905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24EAADE2-3081-4A13-B230-BA0F3CE68251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1">
        <xdr:nvSpPr>
          <xdr:cNvPr id="191" name="CuadroTexto 190"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 txBox="1"/>
        </xdr:nvSpPr>
        <xdr:spPr>
          <a:xfrm>
            <a:off x="13450064" y="1602875"/>
            <a:ext cx="894586" cy="197847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B7493BE-0B25-4EF6-B230-2FBC9955A54D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3">
        <xdr:nvSpPr>
          <xdr:cNvPr id="198" name="CuadroTexto 197"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 txBox="1"/>
        </xdr:nvSpPr>
        <xdr:spPr>
          <a:xfrm>
            <a:off x="13450063" y="1969733"/>
            <a:ext cx="894586" cy="207156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232DF9F3-F774-43A7-BF41-D2B01ABB77D9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4">
        <xdr:nvSpPr>
          <xdr:cNvPr id="199" name="CuadroTexto 198"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 txBox="1"/>
        </xdr:nvSpPr>
        <xdr:spPr>
          <a:xfrm>
            <a:off x="13459588" y="2123662"/>
            <a:ext cx="875535" cy="197414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2CA66D6-04FC-40FC-A738-328158C73809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$1,224,033.00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5">
        <xdr:nvSpPr>
          <xdr:cNvPr id="200" name="CuadroTexto 199"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 txBox="1"/>
        </xdr:nvSpPr>
        <xdr:spPr>
          <a:xfrm>
            <a:off x="13450063" y="2268172"/>
            <a:ext cx="894586" cy="178038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D5A917C-EEA6-4905-985A-0F49647BA80C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6">
        <xdr:nvSpPr>
          <xdr:cNvPr id="201" name="CuadroTexto 200">
            <a:extLst>
              <a:ext uri="{FF2B5EF4-FFF2-40B4-BE49-F238E27FC236}">
                <a16:creationId xmlns:a16="http://schemas.microsoft.com/office/drawing/2014/main" id="{00000000-0008-0000-0500-0000C9000000}"/>
              </a:ext>
            </a:extLst>
          </xdr:cNvPr>
          <xdr:cNvSpPr txBox="1"/>
        </xdr:nvSpPr>
        <xdr:spPr>
          <a:xfrm>
            <a:off x="13450063" y="2403159"/>
            <a:ext cx="885061" cy="216467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EF2C049-B4A6-4E91-8239-86DF94B440CF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$269,590.00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7">
        <xdr:nvSpPr>
          <xdr:cNvPr id="202" name="CuadroTexto 201">
            <a:extLst>
              <a:ext uri="{FF2B5EF4-FFF2-40B4-BE49-F238E27FC236}">
                <a16:creationId xmlns:a16="http://schemas.microsoft.com/office/drawing/2014/main" id="{00000000-0008-0000-0500-0000CA000000}"/>
              </a:ext>
            </a:extLst>
          </xdr:cNvPr>
          <xdr:cNvSpPr txBox="1"/>
        </xdr:nvSpPr>
        <xdr:spPr>
          <a:xfrm>
            <a:off x="13450063" y="2528511"/>
            <a:ext cx="894586" cy="22599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62C2A678-9842-4CB2-A6B2-D3BF64D7A2F0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8">
        <xdr:nvSpPr>
          <xdr:cNvPr id="203" name="CuadroTexto 202">
            <a:extLst>
              <a:ext uri="{FF2B5EF4-FFF2-40B4-BE49-F238E27FC236}">
                <a16:creationId xmlns:a16="http://schemas.microsoft.com/office/drawing/2014/main" id="{00000000-0008-0000-0500-0000CB000000}"/>
              </a:ext>
            </a:extLst>
          </xdr:cNvPr>
          <xdr:cNvSpPr txBox="1"/>
        </xdr:nvSpPr>
        <xdr:spPr>
          <a:xfrm>
            <a:off x="13450063" y="2634922"/>
            <a:ext cx="885061" cy="19698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A1867DA-FD9F-44C3-A04F-DD8E4925F5BA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9">
        <xdr:nvSpPr>
          <xdr:cNvPr id="204" name="CuadroTexto 203">
            <a:extLst>
              <a:ext uri="{FF2B5EF4-FFF2-40B4-BE49-F238E27FC236}">
                <a16:creationId xmlns:a16="http://schemas.microsoft.com/office/drawing/2014/main" id="{00000000-0008-0000-0500-0000CC000000}"/>
              </a:ext>
            </a:extLst>
          </xdr:cNvPr>
          <xdr:cNvSpPr txBox="1"/>
        </xdr:nvSpPr>
        <xdr:spPr>
          <a:xfrm>
            <a:off x="13450063" y="2798485"/>
            <a:ext cx="885061" cy="196874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8EE4F71-9178-48A6-9AB2-8A8D4EDD044A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$681,140.68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0">
        <xdr:nvSpPr>
          <xdr:cNvPr id="205" name="CuadroTexto 204">
            <a:extLst>
              <a:ext uri="{FF2B5EF4-FFF2-40B4-BE49-F238E27FC236}">
                <a16:creationId xmlns:a16="http://schemas.microsoft.com/office/drawing/2014/main" id="{00000000-0008-0000-0500-0000CD000000}"/>
              </a:ext>
            </a:extLst>
          </xdr:cNvPr>
          <xdr:cNvSpPr txBox="1"/>
        </xdr:nvSpPr>
        <xdr:spPr>
          <a:xfrm>
            <a:off x="13450063" y="2952739"/>
            <a:ext cx="885061" cy="18713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D8546B6-7943-4D4E-96C5-AB3273B0763B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1">
        <xdr:nvSpPr>
          <xdr:cNvPr id="206" name="CuadroTexto 205">
            <a:extLst>
              <a:ext uri="{FF2B5EF4-FFF2-40B4-BE49-F238E27FC236}">
                <a16:creationId xmlns:a16="http://schemas.microsoft.com/office/drawing/2014/main" id="{00000000-0008-0000-0500-0000CE000000}"/>
              </a:ext>
            </a:extLst>
          </xdr:cNvPr>
          <xdr:cNvSpPr txBox="1"/>
        </xdr:nvSpPr>
        <xdr:spPr>
          <a:xfrm>
            <a:off x="13440538" y="3078092"/>
            <a:ext cx="913636" cy="18702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242A374-5C0A-4DC8-AF68-539D7E4EE6B9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2">
        <xdr:nvSpPr>
          <xdr:cNvPr id="207" name="CuadroTexto 206">
            <a:extLst>
              <a:ext uri="{FF2B5EF4-FFF2-40B4-BE49-F238E27FC236}">
                <a16:creationId xmlns:a16="http://schemas.microsoft.com/office/drawing/2014/main" id="{00000000-0008-0000-0500-0000CF000000}"/>
              </a:ext>
            </a:extLst>
          </xdr:cNvPr>
          <xdr:cNvSpPr txBox="1"/>
        </xdr:nvSpPr>
        <xdr:spPr>
          <a:xfrm>
            <a:off x="13450063" y="3203443"/>
            <a:ext cx="885061" cy="206184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6392072B-5177-4CEF-90F2-2D15200772FA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3">
        <xdr:nvSpPr>
          <xdr:cNvPr id="208" name="CuadroTexto 207">
            <a:extLst>
              <a:ext uri="{FF2B5EF4-FFF2-40B4-BE49-F238E27FC236}">
                <a16:creationId xmlns:a16="http://schemas.microsoft.com/office/drawing/2014/main" id="{00000000-0008-0000-0500-0000D0000000}"/>
              </a:ext>
            </a:extLst>
          </xdr:cNvPr>
          <xdr:cNvSpPr txBox="1"/>
        </xdr:nvSpPr>
        <xdr:spPr>
          <a:xfrm>
            <a:off x="13450063" y="3338430"/>
            <a:ext cx="885061" cy="19644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22EA839-4583-4D4B-BBA1-2DB06E594AB3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$106,886.36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4">
        <xdr:nvSpPr>
          <xdr:cNvPr id="210" name="CuadroTexto 209">
            <a:extLst>
              <a:ext uri="{FF2B5EF4-FFF2-40B4-BE49-F238E27FC236}">
                <a16:creationId xmlns:a16="http://schemas.microsoft.com/office/drawing/2014/main" id="{00000000-0008-0000-0500-0000D2000000}"/>
              </a:ext>
            </a:extLst>
          </xdr:cNvPr>
          <xdr:cNvSpPr txBox="1"/>
        </xdr:nvSpPr>
        <xdr:spPr>
          <a:xfrm>
            <a:off x="13450063" y="3473417"/>
            <a:ext cx="894586" cy="196334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2352925C-7619-454F-843A-2823A545A736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$87,611.60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5">
        <xdr:nvSpPr>
          <xdr:cNvPr id="212" name="CuadroTexto 211">
            <a:extLst>
              <a:ext uri="{FF2B5EF4-FFF2-40B4-BE49-F238E27FC236}">
                <a16:creationId xmlns:a16="http://schemas.microsoft.com/office/drawing/2014/main" id="{00000000-0008-0000-0500-0000D4000000}"/>
              </a:ext>
            </a:extLst>
          </xdr:cNvPr>
          <xdr:cNvSpPr txBox="1"/>
        </xdr:nvSpPr>
        <xdr:spPr>
          <a:xfrm>
            <a:off x="13450063" y="3608403"/>
            <a:ext cx="885061" cy="196226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69183FBE-DFDA-4340-95AB-7CE115907660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$39,064.40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6">
        <xdr:nvSpPr>
          <xdr:cNvPr id="213" name="CuadroTexto 212">
            <a:extLst>
              <a:ext uri="{FF2B5EF4-FFF2-40B4-BE49-F238E27FC236}">
                <a16:creationId xmlns:a16="http://schemas.microsoft.com/office/drawing/2014/main" id="{00000000-0008-0000-0500-0000D5000000}"/>
              </a:ext>
            </a:extLst>
          </xdr:cNvPr>
          <xdr:cNvSpPr txBox="1"/>
        </xdr:nvSpPr>
        <xdr:spPr>
          <a:xfrm>
            <a:off x="13450063" y="3743390"/>
            <a:ext cx="885061" cy="196117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5191A05-023B-4421-B72B-5FA55C587057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7">
        <xdr:nvSpPr>
          <xdr:cNvPr id="214" name="CuadroTexto 213">
            <a:extLst>
              <a:ext uri="{FF2B5EF4-FFF2-40B4-BE49-F238E27FC236}">
                <a16:creationId xmlns:a16="http://schemas.microsoft.com/office/drawing/2014/main" id="{00000000-0008-0000-0500-0000D6000000}"/>
              </a:ext>
            </a:extLst>
          </xdr:cNvPr>
          <xdr:cNvSpPr txBox="1"/>
        </xdr:nvSpPr>
        <xdr:spPr>
          <a:xfrm>
            <a:off x="13450063" y="3878374"/>
            <a:ext cx="885061" cy="19601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5A4EC2DE-4688-4FCF-961A-918D6CC7717A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8">
        <xdr:nvSpPr>
          <xdr:cNvPr id="215" name="CuadroTexto 214">
            <a:extLst>
              <a:ext uri="{FF2B5EF4-FFF2-40B4-BE49-F238E27FC236}">
                <a16:creationId xmlns:a16="http://schemas.microsoft.com/office/drawing/2014/main" id="{00000000-0008-0000-0500-0000D7000000}"/>
              </a:ext>
            </a:extLst>
          </xdr:cNvPr>
          <xdr:cNvSpPr txBox="1"/>
        </xdr:nvSpPr>
        <xdr:spPr>
          <a:xfrm>
            <a:off x="13450063" y="4013363"/>
            <a:ext cx="885061" cy="186267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54DCA5B-5D79-4550-A77C-F43AE1F5DED1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69">
        <xdr:nvSpPr>
          <xdr:cNvPr id="217" name="CuadroTexto 216">
            <a:extLst>
              <a:ext uri="{FF2B5EF4-FFF2-40B4-BE49-F238E27FC236}">
                <a16:creationId xmlns:a16="http://schemas.microsoft.com/office/drawing/2014/main" id="{00000000-0008-0000-0500-0000D9000000}"/>
              </a:ext>
            </a:extLst>
          </xdr:cNvPr>
          <xdr:cNvSpPr txBox="1"/>
        </xdr:nvSpPr>
        <xdr:spPr>
          <a:xfrm>
            <a:off x="13450063" y="4167617"/>
            <a:ext cx="885061" cy="18615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307623A-4695-43A7-8C75-5E62E36AA746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0">
        <xdr:nvSpPr>
          <xdr:cNvPr id="219" name="CuadroTexto 218">
            <a:extLst>
              <a:ext uri="{FF2B5EF4-FFF2-40B4-BE49-F238E27FC236}">
                <a16:creationId xmlns:a16="http://schemas.microsoft.com/office/drawing/2014/main" id="{00000000-0008-0000-0500-0000DB000000}"/>
              </a:ext>
            </a:extLst>
          </xdr:cNvPr>
          <xdr:cNvSpPr txBox="1"/>
        </xdr:nvSpPr>
        <xdr:spPr>
          <a:xfrm>
            <a:off x="13450063" y="4283334"/>
            <a:ext cx="885061" cy="20532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E631719-0EC0-45C1-8436-68200246460D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1">
        <xdr:nvSpPr>
          <xdr:cNvPr id="222" name="CuadroTexto 221">
            <a:extLst>
              <a:ext uri="{FF2B5EF4-FFF2-40B4-BE49-F238E27FC236}">
                <a16:creationId xmlns:a16="http://schemas.microsoft.com/office/drawing/2014/main" id="{00000000-0008-0000-0500-0000DE000000}"/>
              </a:ext>
            </a:extLst>
          </xdr:cNvPr>
          <xdr:cNvSpPr txBox="1"/>
        </xdr:nvSpPr>
        <xdr:spPr>
          <a:xfrm>
            <a:off x="13459588" y="4437590"/>
            <a:ext cx="875535" cy="18594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7E22E589-A503-4D65-AF14-4614FC490212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$174,281.35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2">
        <xdr:nvSpPr>
          <xdr:cNvPr id="225" name="CuadroTexto 224">
            <a:extLst>
              <a:ext uri="{FF2B5EF4-FFF2-40B4-BE49-F238E27FC236}">
                <a16:creationId xmlns:a16="http://schemas.microsoft.com/office/drawing/2014/main" id="{00000000-0008-0000-0500-0000E1000000}"/>
              </a:ext>
            </a:extLst>
          </xdr:cNvPr>
          <xdr:cNvSpPr txBox="1"/>
        </xdr:nvSpPr>
        <xdr:spPr>
          <a:xfrm>
            <a:off x="13421487" y="4572575"/>
            <a:ext cx="923161" cy="17620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82AD9783-6ADA-490E-9453-FAC1A1AC321C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3">
        <xdr:nvSpPr>
          <xdr:cNvPr id="226" name="CuadroTexto 225">
            <a:extLst>
              <a:ext uri="{FF2B5EF4-FFF2-40B4-BE49-F238E27FC236}">
                <a16:creationId xmlns:a16="http://schemas.microsoft.com/office/drawing/2014/main" id="{00000000-0008-0000-0500-0000E2000000}"/>
              </a:ext>
            </a:extLst>
          </xdr:cNvPr>
          <xdr:cNvSpPr txBox="1"/>
        </xdr:nvSpPr>
        <xdr:spPr>
          <a:xfrm>
            <a:off x="13440538" y="4707563"/>
            <a:ext cx="894586" cy="185727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3045232-09FD-45FD-803B-272672E1A10A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$0.00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4">
        <xdr:nvSpPr>
          <xdr:cNvPr id="228" name="CuadroTexto 227">
            <a:extLst>
              <a:ext uri="{FF2B5EF4-FFF2-40B4-BE49-F238E27FC236}">
                <a16:creationId xmlns:a16="http://schemas.microsoft.com/office/drawing/2014/main" id="{00000000-0008-0000-0500-0000E4000000}"/>
              </a:ext>
            </a:extLst>
          </xdr:cNvPr>
          <xdr:cNvSpPr txBox="1"/>
        </xdr:nvSpPr>
        <xdr:spPr>
          <a:xfrm>
            <a:off x="12944475" y="4861146"/>
            <a:ext cx="1028699" cy="20819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24AD0F3-F84E-4C48-833B-E0A162AFE1BA}" type="TxLink"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$2,582,607.39</a:t>
            </a:fld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52">
        <xdr:nvSpPr>
          <xdr:cNvPr id="239" name="CuadroTexto 238">
            <a:extLst>
              <a:ext uri="{FF2B5EF4-FFF2-40B4-BE49-F238E27FC236}">
                <a16:creationId xmlns:a16="http://schemas.microsoft.com/office/drawing/2014/main" id="{00000000-0008-0000-0500-0000EF000000}"/>
              </a:ext>
            </a:extLst>
          </xdr:cNvPr>
          <xdr:cNvSpPr txBox="1"/>
        </xdr:nvSpPr>
        <xdr:spPr>
          <a:xfrm>
            <a:off x="13125451" y="1729057"/>
            <a:ext cx="876300" cy="171449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4AACF26-6C77-4D36-9D03-41AD0AFC4473}" type="TxLink"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$643,950.13</a:t>
            </a:fld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</xdr:grpSp>
    <xdr:clientData/>
  </xdr:twoCellAnchor>
  <xdr:twoCellAnchor>
    <xdr:from>
      <xdr:col>19</xdr:col>
      <xdr:colOff>421483</xdr:colOff>
      <xdr:row>2</xdr:row>
      <xdr:rowOff>185743</xdr:rowOff>
    </xdr:from>
    <xdr:to>
      <xdr:col>23</xdr:col>
      <xdr:colOff>297657</xdr:colOff>
      <xdr:row>9</xdr:row>
      <xdr:rowOff>81640</xdr:rowOff>
    </xdr:to>
    <xdr:grpSp>
      <xdr:nvGrpSpPr>
        <xdr:cNvPr id="49" name="Grup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pSpPr/>
      </xdr:nvGrpSpPr>
      <xdr:grpSpPr>
        <a:xfrm>
          <a:off x="15037822" y="854761"/>
          <a:ext cx="2915103" cy="2946165"/>
          <a:chOff x="15554327" y="4772028"/>
          <a:chExt cx="2924174" cy="1858677"/>
        </a:xfrm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</xdr:grpSpPr>
      <xdr:sp macro="" textlink="">
        <xdr:nvSpPr>
          <xdr:cNvPr id="254" name="Rectángulo redondeado 253">
            <a:extLst>
              <a:ext uri="{FF2B5EF4-FFF2-40B4-BE49-F238E27FC236}">
                <a16:creationId xmlns:a16="http://schemas.microsoft.com/office/drawing/2014/main" id="{00000000-0008-0000-0500-0000FE000000}"/>
              </a:ext>
            </a:extLst>
          </xdr:cNvPr>
          <xdr:cNvSpPr/>
        </xdr:nvSpPr>
        <xdr:spPr>
          <a:xfrm>
            <a:off x="15554327" y="4772028"/>
            <a:ext cx="2886683" cy="1858677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uLnTx/>
              <a:uFillTx/>
              <a:latin typeface="Calibri" panose="020F0502020204030204"/>
            </a:endParaRPr>
          </a:p>
        </xdr:txBody>
      </xdr:sp>
      <xdr:sp macro="" textlink="">
        <xdr:nvSpPr>
          <xdr:cNvPr id="255" name="CuadroTexto 254">
            <a:extLst>
              <a:ext uri="{FF2B5EF4-FFF2-40B4-BE49-F238E27FC236}">
                <a16:creationId xmlns:a16="http://schemas.microsoft.com/office/drawing/2014/main" id="{00000000-0008-0000-0500-0000FF000000}"/>
              </a:ext>
            </a:extLst>
          </xdr:cNvPr>
          <xdr:cNvSpPr txBox="1"/>
        </xdr:nvSpPr>
        <xdr:spPr>
          <a:xfrm>
            <a:off x="15669952" y="5339813"/>
            <a:ext cx="1404568" cy="181274"/>
          </a:xfrm>
          <a:prstGeom prst="rect">
            <a:avLst/>
          </a:prstGeom>
          <a:solidFill>
            <a:schemeClr val="tx2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CARTERA VENCIDA TOTAL</a:t>
            </a:r>
          </a:p>
        </xdr:txBody>
      </xdr:sp>
      <xdr:sp macro="" textlink="">
        <xdr:nvSpPr>
          <xdr:cNvPr id="262" name="CuadroTexto 261">
            <a:extLst>
              <a:ext uri="{FF2B5EF4-FFF2-40B4-BE49-F238E27FC236}">
                <a16:creationId xmlns:a16="http://schemas.microsoft.com/office/drawing/2014/main" id="{00000000-0008-0000-0500-000006010000}"/>
              </a:ext>
            </a:extLst>
          </xdr:cNvPr>
          <xdr:cNvSpPr txBox="1"/>
        </xdr:nvSpPr>
        <xdr:spPr>
          <a:xfrm>
            <a:off x="15848418" y="4930776"/>
            <a:ext cx="2359191" cy="223458"/>
          </a:xfrm>
          <a:prstGeom prst="rect">
            <a:avLst/>
          </a:prstGeom>
          <a:solidFill>
            <a:schemeClr val="tx2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400" b="0" i="0" u="none" strike="noStrike" kern="0" cap="none" spc="0" normalizeH="0" baseline="0" noProof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uLnTx/>
                <a:uFillTx/>
                <a:latin typeface="Franklin Gothic Medium" panose="020B0603020102020204" pitchFamily="34" charset="0"/>
              </a:rPr>
              <a:t>DATOS FINANCIEROS</a:t>
            </a:r>
          </a:p>
        </xdr:txBody>
      </xdr:sp>
      <xdr:sp macro="" textlink="">
        <xdr:nvSpPr>
          <xdr:cNvPr id="264" name="CuadroTexto 263">
            <a:extLst>
              <a:ext uri="{FF2B5EF4-FFF2-40B4-BE49-F238E27FC236}">
                <a16:creationId xmlns:a16="http://schemas.microsoft.com/office/drawing/2014/main" id="{00000000-0008-0000-0500-000008010000}"/>
              </a:ext>
            </a:extLst>
          </xdr:cNvPr>
          <xdr:cNvSpPr txBox="1"/>
        </xdr:nvSpPr>
        <xdr:spPr>
          <a:xfrm>
            <a:off x="15678070" y="5536446"/>
            <a:ext cx="1725331" cy="204843"/>
          </a:xfrm>
          <a:prstGeom prst="rect">
            <a:avLst/>
          </a:prstGeom>
          <a:solidFill>
            <a:schemeClr val="tx2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NUMERO DE USUARIOS</a:t>
            </a:r>
          </a:p>
        </xdr:txBody>
      </xdr:sp>
      <xdr:sp macro="" textlink="">
        <xdr:nvSpPr>
          <xdr:cNvPr id="266" name="CuadroTexto 265">
            <a:extLst>
              <a:ext uri="{FF2B5EF4-FFF2-40B4-BE49-F238E27FC236}">
                <a16:creationId xmlns:a16="http://schemas.microsoft.com/office/drawing/2014/main" id="{00000000-0008-0000-0500-00000A010000}"/>
              </a:ext>
            </a:extLst>
          </xdr:cNvPr>
          <xdr:cNvSpPr txBox="1"/>
        </xdr:nvSpPr>
        <xdr:spPr>
          <a:xfrm>
            <a:off x="15678069" y="5727579"/>
            <a:ext cx="1809985" cy="180759"/>
          </a:xfrm>
          <a:prstGeom prst="rect">
            <a:avLst/>
          </a:prstGeom>
          <a:solidFill>
            <a:schemeClr val="tx2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CARTERA VENCIDA A UN AÑO</a:t>
            </a:r>
          </a:p>
        </xdr:txBody>
      </xdr:sp>
      <xdr:sp macro="" textlink="">
        <xdr:nvSpPr>
          <xdr:cNvPr id="270" name="CuadroTexto 269">
            <a:extLst>
              <a:ext uri="{FF2B5EF4-FFF2-40B4-BE49-F238E27FC236}">
                <a16:creationId xmlns:a16="http://schemas.microsoft.com/office/drawing/2014/main" id="{00000000-0008-0000-0500-00000E010000}"/>
              </a:ext>
            </a:extLst>
          </xdr:cNvPr>
          <xdr:cNvSpPr txBox="1"/>
        </xdr:nvSpPr>
        <xdr:spPr>
          <a:xfrm>
            <a:off x="15678070" y="5920019"/>
            <a:ext cx="1404568" cy="170556"/>
          </a:xfrm>
          <a:prstGeom prst="rect">
            <a:avLst/>
          </a:prstGeom>
          <a:solidFill>
            <a:schemeClr val="tx2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NUMERO DE USUARIOS</a:t>
            </a:r>
          </a:p>
        </xdr:txBody>
      </xdr:sp>
      <xdr:sp macro="" textlink="">
        <xdr:nvSpPr>
          <xdr:cNvPr id="272" name="CuadroTexto 271">
            <a:extLst>
              <a:ext uri="{FF2B5EF4-FFF2-40B4-BE49-F238E27FC236}">
                <a16:creationId xmlns:a16="http://schemas.microsoft.com/office/drawing/2014/main" id="{00000000-0008-0000-0500-000010010000}"/>
              </a:ext>
            </a:extLst>
          </xdr:cNvPr>
          <xdr:cNvSpPr txBox="1"/>
        </xdr:nvSpPr>
        <xdr:spPr>
          <a:xfrm>
            <a:off x="15678069" y="6088373"/>
            <a:ext cx="1471371" cy="176845"/>
          </a:xfrm>
          <a:prstGeom prst="rect">
            <a:avLst/>
          </a:prstGeom>
          <a:solidFill>
            <a:schemeClr val="tx2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CARTERA VENCIDA  A 5 AÑOS</a:t>
            </a:r>
          </a:p>
        </xdr:txBody>
      </xdr:sp>
      <xdr:sp macro="" textlink="">
        <xdr:nvSpPr>
          <xdr:cNvPr id="273" name="CuadroTexto 272">
            <a:extLst>
              <a:ext uri="{FF2B5EF4-FFF2-40B4-BE49-F238E27FC236}">
                <a16:creationId xmlns:a16="http://schemas.microsoft.com/office/drawing/2014/main" id="{00000000-0008-0000-0500-000011010000}"/>
              </a:ext>
            </a:extLst>
          </xdr:cNvPr>
          <xdr:cNvSpPr txBox="1"/>
        </xdr:nvSpPr>
        <xdr:spPr>
          <a:xfrm>
            <a:off x="15678070" y="6266412"/>
            <a:ext cx="1404568" cy="181042"/>
          </a:xfrm>
          <a:prstGeom prst="rect">
            <a:avLst/>
          </a:prstGeom>
          <a:solidFill>
            <a:schemeClr val="tx2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bg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NUMERO DE USUARIOS</a:t>
            </a:r>
          </a:p>
        </xdr:txBody>
      </xdr:sp>
      <xdr:sp macro="" textlink="">
        <xdr:nvSpPr>
          <xdr:cNvPr id="275" name="CuadroTexto 274">
            <a:extLst>
              <a:ext uri="{FF2B5EF4-FFF2-40B4-BE49-F238E27FC236}">
                <a16:creationId xmlns:a16="http://schemas.microsoft.com/office/drawing/2014/main" id="{00000000-0008-0000-0500-000013010000}"/>
              </a:ext>
            </a:extLst>
          </xdr:cNvPr>
          <xdr:cNvSpPr txBox="1"/>
        </xdr:nvSpPr>
        <xdr:spPr>
          <a:xfrm>
            <a:off x="15678070" y="6449952"/>
            <a:ext cx="1404568" cy="164551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5">
        <xdr:nvSpPr>
          <xdr:cNvPr id="278" name="CuadroTexto 277">
            <a:extLst>
              <a:ext uri="{FF2B5EF4-FFF2-40B4-BE49-F238E27FC236}">
                <a16:creationId xmlns:a16="http://schemas.microsoft.com/office/drawing/2014/main" id="{00000000-0008-0000-0500-000016010000}"/>
              </a:ext>
            </a:extLst>
          </xdr:cNvPr>
          <xdr:cNvSpPr txBox="1"/>
        </xdr:nvSpPr>
        <xdr:spPr>
          <a:xfrm>
            <a:off x="17588127" y="5315227"/>
            <a:ext cx="884175" cy="251391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830CE66-CA6C-4E7A-9C29-40A1D330DF8C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$8,127,498.10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6">
        <xdr:nvSpPr>
          <xdr:cNvPr id="279" name="CuadroTexto 278">
            <a:extLst>
              <a:ext uri="{FF2B5EF4-FFF2-40B4-BE49-F238E27FC236}">
                <a16:creationId xmlns:a16="http://schemas.microsoft.com/office/drawing/2014/main" id="{00000000-0008-0000-0500-000017010000}"/>
              </a:ext>
            </a:extLst>
          </xdr:cNvPr>
          <xdr:cNvSpPr txBox="1"/>
        </xdr:nvSpPr>
        <xdr:spPr>
          <a:xfrm>
            <a:off x="17700367" y="5551547"/>
            <a:ext cx="769667" cy="16696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9E174D7-9473-4D39-8DE4-8E79E16588B2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2,505 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7">
        <xdr:nvSpPr>
          <xdr:cNvPr id="281" name="CuadroTexto 280">
            <a:extLst>
              <a:ext uri="{FF2B5EF4-FFF2-40B4-BE49-F238E27FC236}">
                <a16:creationId xmlns:a16="http://schemas.microsoft.com/office/drawing/2014/main" id="{00000000-0008-0000-0500-000019010000}"/>
              </a:ext>
            </a:extLst>
          </xdr:cNvPr>
          <xdr:cNvSpPr txBox="1"/>
        </xdr:nvSpPr>
        <xdr:spPr>
          <a:xfrm>
            <a:off x="17597499" y="5735002"/>
            <a:ext cx="872536" cy="21382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06AED2D-2FFC-4D90-86FA-F34DFBCF22AF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$1,243,019.30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Q$78">
        <xdr:nvSpPr>
          <xdr:cNvPr id="282" name="CuadroTexto 281">
            <a:extLst>
              <a:ext uri="{FF2B5EF4-FFF2-40B4-BE49-F238E27FC236}">
                <a16:creationId xmlns:a16="http://schemas.microsoft.com/office/drawing/2014/main" id="{00000000-0008-0000-0500-00001A010000}"/>
              </a:ext>
            </a:extLst>
          </xdr:cNvPr>
          <xdr:cNvSpPr txBox="1"/>
        </xdr:nvSpPr>
        <xdr:spPr>
          <a:xfrm>
            <a:off x="17717298" y="5926049"/>
            <a:ext cx="761202" cy="21388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222447B-A827-4250-B301-930CF9BE3E4F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1,447 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79">
        <xdr:nvSpPr>
          <xdr:cNvPr id="284" name="CuadroTexto 283">
            <a:extLst>
              <a:ext uri="{FF2B5EF4-FFF2-40B4-BE49-F238E27FC236}">
                <a16:creationId xmlns:a16="http://schemas.microsoft.com/office/drawing/2014/main" id="{00000000-0008-0000-0500-00001C010000}"/>
              </a:ext>
            </a:extLst>
          </xdr:cNvPr>
          <xdr:cNvSpPr txBox="1"/>
        </xdr:nvSpPr>
        <xdr:spPr>
          <a:xfrm>
            <a:off x="17578754" y="6082524"/>
            <a:ext cx="874350" cy="208278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C95855C-7332-45D0-90C8-D01D4F6CE4D5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$6,884,478.80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80">
        <xdr:nvSpPr>
          <xdr:cNvPr id="285" name="CuadroTexto 284">
            <a:extLst>
              <a:ext uri="{FF2B5EF4-FFF2-40B4-BE49-F238E27FC236}">
                <a16:creationId xmlns:a16="http://schemas.microsoft.com/office/drawing/2014/main" id="{00000000-0008-0000-0500-00001D010000}"/>
              </a:ext>
            </a:extLst>
          </xdr:cNvPr>
          <xdr:cNvSpPr txBox="1"/>
        </xdr:nvSpPr>
        <xdr:spPr>
          <a:xfrm>
            <a:off x="17754599" y="6266412"/>
            <a:ext cx="715435" cy="210588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884FFB02-7311-4012-85B9-FC3C4E9B728C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/>
              </a:rPr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1,058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Q$81">
        <xdr:nvSpPr>
          <xdr:cNvPr id="286" name="CuadroTexto 285">
            <a:extLst>
              <a:ext uri="{FF2B5EF4-FFF2-40B4-BE49-F238E27FC236}">
                <a16:creationId xmlns:a16="http://schemas.microsoft.com/office/drawing/2014/main" id="{00000000-0008-0000-0500-00001E010000}"/>
              </a:ext>
            </a:extLst>
          </xdr:cNvPr>
          <xdr:cNvSpPr txBox="1"/>
        </xdr:nvSpPr>
        <xdr:spPr>
          <a:xfrm>
            <a:off x="17683437" y="6427174"/>
            <a:ext cx="795064" cy="179736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71E51ECE-E51B-4A21-BF27-A4E3EBC49B79}" type="TxLink"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</a:rPr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 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">
        <xdr:nvSpPr>
          <xdr:cNvPr id="46" name="CuadroTexto 45">
            <a:extLst>
              <a:ext uri="{FF2B5EF4-FFF2-40B4-BE49-F238E27FC236}">
                <a16:creationId xmlns:a16="http://schemas.microsoft.com/office/drawing/2014/main" id="{00000000-0008-0000-0500-00002E000000}"/>
              </a:ext>
            </a:extLst>
          </xdr:cNvPr>
          <xdr:cNvSpPr txBox="1"/>
        </xdr:nvSpPr>
        <xdr:spPr>
          <a:xfrm>
            <a:off x="15935325" y="5133975"/>
            <a:ext cx="2266950" cy="22860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>
                <a:solidFill>
                  <a:schemeClr val="bg1"/>
                </a:solidFill>
                <a:latin typeface="Franklin Gothic Medium" panose="020B0603020102020204" pitchFamily="34" charset="0"/>
              </a:rPr>
              <a:t>CARTERA VENCIDA</a:t>
            </a:r>
          </a:p>
        </xdr:txBody>
      </xdr:sp>
      <xdr:sp macro="" textlink="">
        <xdr:nvSpPr>
          <xdr:cNvPr id="287" name="CuadroTexto 286">
            <a:extLst>
              <a:ext uri="{FF2B5EF4-FFF2-40B4-BE49-F238E27FC236}">
                <a16:creationId xmlns:a16="http://schemas.microsoft.com/office/drawing/2014/main" id="{00000000-0008-0000-0500-00001F010000}"/>
              </a:ext>
            </a:extLst>
          </xdr:cNvPr>
          <xdr:cNvSpPr txBox="1"/>
        </xdr:nvSpPr>
        <xdr:spPr>
          <a:xfrm>
            <a:off x="15693764" y="5309292"/>
            <a:ext cx="1404568" cy="181274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CARTERA VENCIDA TOTAL</a:t>
            </a:r>
          </a:p>
        </xdr:txBody>
      </xdr:sp>
      <xdr:sp macro="" textlink="">
        <xdr:nvSpPr>
          <xdr:cNvPr id="288" name="CuadroTexto 287">
            <a:extLst>
              <a:ext uri="{FF2B5EF4-FFF2-40B4-BE49-F238E27FC236}">
                <a16:creationId xmlns:a16="http://schemas.microsoft.com/office/drawing/2014/main" id="{00000000-0008-0000-0500-000020010000}"/>
              </a:ext>
            </a:extLst>
          </xdr:cNvPr>
          <xdr:cNvSpPr txBox="1"/>
        </xdr:nvSpPr>
        <xdr:spPr>
          <a:xfrm>
            <a:off x="15701882" y="5505925"/>
            <a:ext cx="1725331" cy="20484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NUMERO DE USUARIOS</a:t>
            </a:r>
          </a:p>
        </xdr:txBody>
      </xdr:sp>
      <xdr:sp macro="" textlink="">
        <xdr:nvSpPr>
          <xdr:cNvPr id="289" name="CuadroTexto 288">
            <a:extLst>
              <a:ext uri="{FF2B5EF4-FFF2-40B4-BE49-F238E27FC236}">
                <a16:creationId xmlns:a16="http://schemas.microsoft.com/office/drawing/2014/main" id="{00000000-0008-0000-0500-000021010000}"/>
              </a:ext>
            </a:extLst>
          </xdr:cNvPr>
          <xdr:cNvSpPr txBox="1"/>
        </xdr:nvSpPr>
        <xdr:spPr>
          <a:xfrm>
            <a:off x="15701881" y="5697058"/>
            <a:ext cx="1809985" cy="180759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CARTERA VENCIDA A UN AÑO</a:t>
            </a:r>
          </a:p>
        </xdr:txBody>
      </xdr:sp>
      <xdr:sp macro="" textlink="">
        <xdr:nvSpPr>
          <xdr:cNvPr id="290" name="CuadroTexto 289">
            <a:extLst>
              <a:ext uri="{FF2B5EF4-FFF2-40B4-BE49-F238E27FC236}">
                <a16:creationId xmlns:a16="http://schemas.microsoft.com/office/drawing/2014/main" id="{00000000-0008-0000-0500-000022010000}"/>
              </a:ext>
            </a:extLst>
          </xdr:cNvPr>
          <xdr:cNvSpPr txBox="1"/>
        </xdr:nvSpPr>
        <xdr:spPr>
          <a:xfrm>
            <a:off x="15701882" y="5889498"/>
            <a:ext cx="1404568" cy="170556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NUMERO DE USUARIOS</a:t>
            </a:r>
          </a:p>
        </xdr:txBody>
      </xdr:sp>
      <xdr:sp macro="" textlink="">
        <xdr:nvSpPr>
          <xdr:cNvPr id="291" name="CuadroTexto 290">
            <a:extLst>
              <a:ext uri="{FF2B5EF4-FFF2-40B4-BE49-F238E27FC236}">
                <a16:creationId xmlns:a16="http://schemas.microsoft.com/office/drawing/2014/main" id="{00000000-0008-0000-0500-000023010000}"/>
              </a:ext>
            </a:extLst>
          </xdr:cNvPr>
          <xdr:cNvSpPr txBox="1"/>
        </xdr:nvSpPr>
        <xdr:spPr>
          <a:xfrm>
            <a:off x="15701881" y="6057853"/>
            <a:ext cx="1693150" cy="173073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CARTERA VENCIDA  A 5 AÑOS</a:t>
            </a:r>
          </a:p>
        </xdr:txBody>
      </xdr:sp>
      <xdr:sp macro="" textlink="">
        <xdr:nvSpPr>
          <xdr:cNvPr id="292" name="CuadroTexto 291">
            <a:extLst>
              <a:ext uri="{FF2B5EF4-FFF2-40B4-BE49-F238E27FC236}">
                <a16:creationId xmlns:a16="http://schemas.microsoft.com/office/drawing/2014/main" id="{00000000-0008-0000-0500-000024010000}"/>
              </a:ext>
            </a:extLst>
          </xdr:cNvPr>
          <xdr:cNvSpPr txBox="1"/>
        </xdr:nvSpPr>
        <xdr:spPr>
          <a:xfrm>
            <a:off x="15701882" y="6235891"/>
            <a:ext cx="1404568" cy="181042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NUMERO DE USUARIOS</a:t>
            </a:r>
          </a:p>
        </xdr:txBody>
      </xdr:sp>
      <xdr:sp macro="" textlink="">
        <xdr:nvSpPr>
          <xdr:cNvPr id="293" name="CuadroTexto 292">
            <a:extLst>
              <a:ext uri="{FF2B5EF4-FFF2-40B4-BE49-F238E27FC236}">
                <a16:creationId xmlns:a16="http://schemas.microsoft.com/office/drawing/2014/main" id="{00000000-0008-0000-0500-000025010000}"/>
              </a:ext>
            </a:extLst>
          </xdr:cNvPr>
          <xdr:cNvSpPr txBox="1"/>
        </xdr:nvSpPr>
        <xdr:spPr>
          <a:xfrm>
            <a:off x="15959137" y="5103454"/>
            <a:ext cx="2266950" cy="228600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Franklin Gothic Medium" panose="020B0603020102020204" pitchFamily="34" charset="0"/>
              </a:rPr>
              <a:t>CARTERA VENCIDA</a:t>
            </a:r>
          </a:p>
        </xdr:txBody>
      </xdr:sp>
    </xdr:grpSp>
    <xdr:clientData/>
  </xdr:twoCellAnchor>
  <xdr:twoCellAnchor>
    <xdr:from>
      <xdr:col>19</xdr:col>
      <xdr:colOff>367054</xdr:colOff>
      <xdr:row>11</xdr:row>
      <xdr:rowOff>47622</xdr:rowOff>
    </xdr:from>
    <xdr:to>
      <xdr:col>24</xdr:col>
      <xdr:colOff>17350</xdr:colOff>
      <xdr:row>34</xdr:row>
      <xdr:rowOff>38097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GrpSpPr/>
      </xdr:nvGrpSpPr>
      <xdr:grpSpPr>
        <a:xfrm>
          <a:off x="14983393" y="4039051"/>
          <a:ext cx="3210832" cy="3120117"/>
          <a:chOff x="17554577" y="1409705"/>
          <a:chExt cx="3228974" cy="3057525"/>
        </a:xfrm>
        <a:solidFill>
          <a:schemeClr val="bg1">
            <a:lumMod val="85000"/>
          </a:schemeClr>
        </a:solidFill>
      </xdr:grpSpPr>
      <xdr:sp macro="" textlink="">
        <xdr:nvSpPr>
          <xdr:cNvPr id="414" name="Rectángulo redondeado 413">
            <a:extLst>
              <a:ext uri="{FF2B5EF4-FFF2-40B4-BE49-F238E27FC236}">
                <a16:creationId xmlns:a16="http://schemas.microsoft.com/office/drawing/2014/main" id="{00000000-0008-0000-0500-00009E010000}"/>
              </a:ext>
            </a:extLst>
          </xdr:cNvPr>
          <xdr:cNvSpPr/>
        </xdr:nvSpPr>
        <xdr:spPr>
          <a:xfrm>
            <a:off x="17560018" y="1409705"/>
            <a:ext cx="3190875" cy="3057525"/>
          </a:xfrm>
          <a:prstGeom prst="round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/>
            </a:endParaRPr>
          </a:p>
        </xdr:txBody>
      </xdr:sp>
      <xdr:sp macro="" textlink="">
        <xdr:nvSpPr>
          <xdr:cNvPr id="415" name="CuadroTexto 414">
            <a:extLst>
              <a:ext uri="{FF2B5EF4-FFF2-40B4-BE49-F238E27FC236}">
                <a16:creationId xmlns:a16="http://schemas.microsoft.com/office/drawing/2014/main" id="{00000000-0008-0000-0500-00009F010000}"/>
              </a:ext>
            </a:extLst>
          </xdr:cNvPr>
          <xdr:cNvSpPr txBox="1"/>
        </xdr:nvSpPr>
        <xdr:spPr>
          <a:xfrm>
            <a:off x="17573625" y="1981201"/>
            <a:ext cx="2019300" cy="14287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CAPASIDAD INSTALADA L/S  P.P.</a:t>
            </a:r>
          </a:p>
        </xdr:txBody>
      </xdr:sp>
      <xdr:sp macro="" textlink="">
        <xdr:nvSpPr>
          <xdr:cNvPr id="416" name="CuadroTexto 415">
            <a:extLst>
              <a:ext uri="{FF2B5EF4-FFF2-40B4-BE49-F238E27FC236}">
                <a16:creationId xmlns:a16="http://schemas.microsoft.com/office/drawing/2014/main" id="{00000000-0008-0000-0500-0000A0010000}"/>
              </a:ext>
            </a:extLst>
          </xdr:cNvPr>
          <xdr:cNvSpPr txBox="1"/>
        </xdr:nvSpPr>
        <xdr:spPr>
          <a:xfrm>
            <a:off x="17554577" y="1485900"/>
            <a:ext cx="3162298" cy="4000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600" b="0" i="0" u="none" strike="noStrike" kern="0" cap="none" spc="0" normalizeH="0" baseline="0" noProof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uLnTx/>
                <a:uFillTx/>
                <a:latin typeface="Franklin Gothic Medium" panose="020B0603020102020204" pitchFamily="34" charset="0"/>
              </a:rPr>
              <a:t>DATOS TÉCNICOS</a:t>
            </a:r>
          </a:p>
        </xdr:txBody>
      </xdr:sp>
      <xdr:sp macro="" textlink="">
        <xdr:nvSpPr>
          <xdr:cNvPr id="417" name="CuadroTexto 416">
            <a:extLst>
              <a:ext uri="{FF2B5EF4-FFF2-40B4-BE49-F238E27FC236}">
                <a16:creationId xmlns:a16="http://schemas.microsoft.com/office/drawing/2014/main" id="{00000000-0008-0000-0500-0000A1010000}"/>
              </a:ext>
            </a:extLst>
          </xdr:cNvPr>
          <xdr:cNvSpPr txBox="1"/>
        </xdr:nvSpPr>
        <xdr:spPr>
          <a:xfrm>
            <a:off x="17564100" y="1828800"/>
            <a:ext cx="2152650" cy="2095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Nº</a:t>
            </a: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. </a:t>
            </a: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DE</a:t>
            </a: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 </a:t>
            </a: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PLANTAS</a:t>
            </a: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 </a:t>
            </a: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  <a:ea typeface="+mn-ea"/>
                <a:cs typeface="+mn-cs"/>
              </a:rPr>
              <a:t>POTABILIZADORAS</a:t>
            </a:r>
          </a:p>
        </xdr:txBody>
      </xdr:sp>
      <xdr:sp macro="" textlink="">
        <xdr:nvSpPr>
          <xdr:cNvPr id="418" name="CuadroTexto 417">
            <a:extLst>
              <a:ext uri="{FF2B5EF4-FFF2-40B4-BE49-F238E27FC236}">
                <a16:creationId xmlns:a16="http://schemas.microsoft.com/office/drawing/2014/main" id="{00000000-0008-0000-0500-0000A2010000}"/>
              </a:ext>
            </a:extLst>
          </xdr:cNvPr>
          <xdr:cNvSpPr txBox="1"/>
        </xdr:nvSpPr>
        <xdr:spPr>
          <a:xfrm>
            <a:off x="17583150" y="2105024"/>
            <a:ext cx="2228850" cy="18097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GASTO TRATADO L/S P.P.</a:t>
            </a:r>
          </a:p>
        </xdr:txBody>
      </xdr:sp>
      <xdr:sp macro="" textlink="">
        <xdr:nvSpPr>
          <xdr:cNvPr id="419" name="CuadroTexto 418">
            <a:extLst>
              <a:ext uri="{FF2B5EF4-FFF2-40B4-BE49-F238E27FC236}">
                <a16:creationId xmlns:a16="http://schemas.microsoft.com/office/drawing/2014/main" id="{00000000-0008-0000-0500-0000A3010000}"/>
              </a:ext>
            </a:extLst>
          </xdr:cNvPr>
          <xdr:cNvSpPr txBox="1"/>
        </xdr:nvSpPr>
        <xdr:spPr>
          <a:xfrm>
            <a:off x="17583150" y="2238375"/>
            <a:ext cx="2362200" cy="1524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HORAS DE OPERACIÓN PROMEDIO P.P.</a:t>
            </a:r>
          </a:p>
        </xdr:txBody>
      </xdr:sp>
      <xdr:sp macro="" textlink="">
        <xdr:nvSpPr>
          <xdr:cNvPr id="420" name="CuadroTexto 419">
            <a:extLst>
              <a:ext uri="{FF2B5EF4-FFF2-40B4-BE49-F238E27FC236}">
                <a16:creationId xmlns:a16="http://schemas.microsoft.com/office/drawing/2014/main" id="{00000000-0008-0000-0500-0000A4010000}"/>
              </a:ext>
            </a:extLst>
          </xdr:cNvPr>
          <xdr:cNvSpPr txBox="1"/>
        </xdr:nvSpPr>
        <xdr:spPr>
          <a:xfrm>
            <a:off x="17583150" y="2371725"/>
            <a:ext cx="2324100" cy="1714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TANQUES DE ALMACENAMIENTO</a:t>
            </a:r>
          </a:p>
        </xdr:txBody>
      </xdr:sp>
      <xdr:sp macro="" textlink="">
        <xdr:nvSpPr>
          <xdr:cNvPr id="421" name="CuadroTexto 420">
            <a:extLst>
              <a:ext uri="{FF2B5EF4-FFF2-40B4-BE49-F238E27FC236}">
                <a16:creationId xmlns:a16="http://schemas.microsoft.com/office/drawing/2014/main" id="{00000000-0008-0000-0500-0000A5010000}"/>
              </a:ext>
            </a:extLst>
          </xdr:cNvPr>
          <xdr:cNvSpPr txBox="1"/>
        </xdr:nvSpPr>
        <xdr:spPr>
          <a:xfrm>
            <a:off x="17583150" y="2505074"/>
            <a:ext cx="2562225" cy="1619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PLANTAS TRATADORA DE A. RESIDUALES</a:t>
            </a:r>
          </a:p>
        </xdr:txBody>
      </xdr:sp>
      <xdr:sp macro="" textlink="">
        <xdr:nvSpPr>
          <xdr:cNvPr id="422" name="CuadroTexto 421">
            <a:extLst>
              <a:ext uri="{FF2B5EF4-FFF2-40B4-BE49-F238E27FC236}">
                <a16:creationId xmlns:a16="http://schemas.microsoft.com/office/drawing/2014/main" id="{00000000-0008-0000-0500-0000A6010000}"/>
              </a:ext>
            </a:extLst>
          </xdr:cNvPr>
          <xdr:cNvSpPr txBox="1"/>
        </xdr:nvSpPr>
        <xdr:spPr>
          <a:xfrm>
            <a:off x="17583150" y="2638424"/>
            <a:ext cx="2105025" cy="1619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CAPACIDAD INSTALADA  L/S PTAR</a:t>
            </a:r>
          </a:p>
        </xdr:txBody>
      </xdr:sp>
      <xdr:sp macro="" textlink="">
        <xdr:nvSpPr>
          <xdr:cNvPr id="423" name="CuadroTexto 422">
            <a:extLst>
              <a:ext uri="{FF2B5EF4-FFF2-40B4-BE49-F238E27FC236}">
                <a16:creationId xmlns:a16="http://schemas.microsoft.com/office/drawing/2014/main" id="{00000000-0008-0000-0500-0000A7010000}"/>
              </a:ext>
            </a:extLst>
          </xdr:cNvPr>
          <xdr:cNvSpPr txBox="1"/>
        </xdr:nvSpPr>
        <xdr:spPr>
          <a:xfrm>
            <a:off x="17583150" y="2781300"/>
            <a:ext cx="2019300" cy="14287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GASTO TRATADO L/S PTAR</a:t>
            </a:r>
          </a:p>
        </xdr:txBody>
      </xdr:sp>
      <xdr:sp macro="" textlink="">
        <xdr:nvSpPr>
          <xdr:cNvPr id="424" name="CuadroTexto 423">
            <a:extLst>
              <a:ext uri="{FF2B5EF4-FFF2-40B4-BE49-F238E27FC236}">
                <a16:creationId xmlns:a16="http://schemas.microsoft.com/office/drawing/2014/main" id="{00000000-0008-0000-0500-0000A8010000}"/>
              </a:ext>
            </a:extLst>
          </xdr:cNvPr>
          <xdr:cNvSpPr txBox="1"/>
        </xdr:nvSpPr>
        <xdr:spPr>
          <a:xfrm>
            <a:off x="17583150" y="2914650"/>
            <a:ext cx="2200275" cy="1714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CUERPO RECEPTOR AGUA TRATADA</a:t>
            </a:r>
          </a:p>
        </xdr:txBody>
      </xdr:sp>
      <xdr:sp macro="" textlink="">
        <xdr:nvSpPr>
          <xdr:cNvPr id="425" name="CuadroTexto 424">
            <a:extLst>
              <a:ext uri="{FF2B5EF4-FFF2-40B4-BE49-F238E27FC236}">
                <a16:creationId xmlns:a16="http://schemas.microsoft.com/office/drawing/2014/main" id="{00000000-0008-0000-0500-0000A9010000}"/>
              </a:ext>
            </a:extLst>
          </xdr:cNvPr>
          <xdr:cNvSpPr txBox="1"/>
        </xdr:nvSpPr>
        <xdr:spPr>
          <a:xfrm>
            <a:off x="17583150" y="3043151"/>
            <a:ext cx="2050255" cy="28001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FUENTES DE ABASTECIMIENTO</a:t>
            </a:r>
          </a:p>
        </xdr:txBody>
      </xdr:sp>
      <xdr:sp macro="" textlink="">
        <xdr:nvSpPr>
          <xdr:cNvPr id="427" name="CuadroTexto 426">
            <a:extLst>
              <a:ext uri="{FF2B5EF4-FFF2-40B4-BE49-F238E27FC236}">
                <a16:creationId xmlns:a16="http://schemas.microsoft.com/office/drawing/2014/main" id="{00000000-0008-0000-0500-0000AB010000}"/>
              </a:ext>
            </a:extLst>
          </xdr:cNvPr>
          <xdr:cNvSpPr txBox="1"/>
        </xdr:nvSpPr>
        <xdr:spPr>
          <a:xfrm>
            <a:off x="17583150" y="3305174"/>
            <a:ext cx="2276475" cy="1619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GASTO PRODUCIDO L/S</a:t>
            </a:r>
          </a:p>
        </xdr:txBody>
      </xdr:sp>
      <xdr:sp macro="" textlink="">
        <xdr:nvSpPr>
          <xdr:cNvPr id="428" name="CuadroTexto 427">
            <a:extLst>
              <a:ext uri="{FF2B5EF4-FFF2-40B4-BE49-F238E27FC236}">
                <a16:creationId xmlns:a16="http://schemas.microsoft.com/office/drawing/2014/main" id="{00000000-0008-0000-0500-0000AC010000}"/>
              </a:ext>
            </a:extLst>
          </xdr:cNvPr>
          <xdr:cNvSpPr txBox="1"/>
        </xdr:nvSpPr>
        <xdr:spPr>
          <a:xfrm>
            <a:off x="17583150" y="3448050"/>
            <a:ext cx="2533650" cy="1714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HORAS DE OPERACIÓN PROMEDIO</a:t>
            </a:r>
          </a:p>
        </xdr:txBody>
      </xdr:sp>
      <xdr:sp macro="" textlink="">
        <xdr:nvSpPr>
          <xdr:cNvPr id="429" name="CuadroTexto 428">
            <a:extLst>
              <a:ext uri="{FF2B5EF4-FFF2-40B4-BE49-F238E27FC236}">
                <a16:creationId xmlns:a16="http://schemas.microsoft.com/office/drawing/2014/main" id="{00000000-0008-0000-0500-0000AD010000}"/>
              </a:ext>
            </a:extLst>
          </xdr:cNvPr>
          <xdr:cNvSpPr txBox="1"/>
        </xdr:nvSpPr>
        <xdr:spPr>
          <a:xfrm>
            <a:off x="17583149" y="3581399"/>
            <a:ext cx="2705100" cy="180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PORCENTAJE ESTIMADO DE PERDIDAS FÍSICAS</a:t>
            </a:r>
          </a:p>
        </xdr:txBody>
      </xdr:sp>
      <xdr:sp macro="" textlink="">
        <xdr:nvSpPr>
          <xdr:cNvPr id="430" name="CuadroTexto 429">
            <a:extLst>
              <a:ext uri="{FF2B5EF4-FFF2-40B4-BE49-F238E27FC236}">
                <a16:creationId xmlns:a16="http://schemas.microsoft.com/office/drawing/2014/main" id="{00000000-0008-0000-0500-0000AE010000}"/>
              </a:ext>
            </a:extLst>
          </xdr:cNvPr>
          <xdr:cNvSpPr txBox="1"/>
        </xdr:nvSpPr>
        <xdr:spPr>
          <a:xfrm>
            <a:off x="17583150" y="3714750"/>
            <a:ext cx="2019300" cy="14287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EMPLEADOS</a:t>
            </a:r>
          </a:p>
        </xdr:txBody>
      </xdr:sp>
      <xdr:sp macro="" textlink="">
        <xdr:nvSpPr>
          <xdr:cNvPr id="431" name="CuadroTexto 430">
            <a:extLst>
              <a:ext uri="{FF2B5EF4-FFF2-40B4-BE49-F238E27FC236}">
                <a16:creationId xmlns:a16="http://schemas.microsoft.com/office/drawing/2014/main" id="{00000000-0008-0000-0500-0000AF010000}"/>
              </a:ext>
            </a:extLst>
          </xdr:cNvPr>
          <xdr:cNvSpPr txBox="1"/>
        </xdr:nvSpPr>
        <xdr:spPr>
          <a:xfrm>
            <a:off x="17583149" y="3848099"/>
            <a:ext cx="2895600" cy="19050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Nº.DE HORAS EN QUE SE PROPORCIONA EL SERVICIO</a:t>
            </a:r>
          </a:p>
        </xdr:txBody>
      </xdr:sp>
      <xdr:sp macro="" textlink="">
        <xdr:nvSpPr>
          <xdr:cNvPr id="432" name="CuadroTexto 431">
            <a:extLst>
              <a:ext uri="{FF2B5EF4-FFF2-40B4-BE49-F238E27FC236}">
                <a16:creationId xmlns:a16="http://schemas.microsoft.com/office/drawing/2014/main" id="{00000000-0008-0000-0500-0000B0010000}"/>
              </a:ext>
            </a:extLst>
          </xdr:cNvPr>
          <xdr:cNvSpPr txBox="1"/>
        </xdr:nvSpPr>
        <xdr:spPr>
          <a:xfrm>
            <a:off x="17583150" y="3981449"/>
            <a:ext cx="2390775" cy="1619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HORAS CON SERV. EN ESTIAJE</a:t>
            </a:r>
          </a:p>
        </xdr:txBody>
      </xdr:sp>
      <xdr:sp macro="" textlink="">
        <xdr:nvSpPr>
          <xdr:cNvPr id="433" name="CuadroTexto 432">
            <a:extLst>
              <a:ext uri="{FF2B5EF4-FFF2-40B4-BE49-F238E27FC236}">
                <a16:creationId xmlns:a16="http://schemas.microsoft.com/office/drawing/2014/main" id="{00000000-0008-0000-0500-0000B1010000}"/>
              </a:ext>
            </a:extLst>
          </xdr:cNvPr>
          <xdr:cNvSpPr txBox="1"/>
        </xdr:nvSpPr>
        <xdr:spPr>
          <a:xfrm>
            <a:off x="17583150" y="4114799"/>
            <a:ext cx="2609850" cy="1428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Nº.LOCALIDADES QUE ATIENDE EL SISTEMA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Y$43">
        <xdr:nvSpPr>
          <xdr:cNvPr id="449" name="CuadroTexto 448">
            <a:extLst>
              <a:ext uri="{FF2B5EF4-FFF2-40B4-BE49-F238E27FC236}">
                <a16:creationId xmlns:a16="http://schemas.microsoft.com/office/drawing/2014/main" id="{00000000-0008-0000-0500-0000C1010000}"/>
              </a:ext>
            </a:extLst>
          </xdr:cNvPr>
          <xdr:cNvSpPr txBox="1"/>
        </xdr:nvSpPr>
        <xdr:spPr>
          <a:xfrm>
            <a:off x="20295394" y="1981199"/>
            <a:ext cx="447675" cy="22860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E816FDC-C453-4B74-8705-34E88A0372F1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44">
        <xdr:nvSpPr>
          <xdr:cNvPr id="450" name="CuadroTexto 449">
            <a:extLst>
              <a:ext uri="{FF2B5EF4-FFF2-40B4-BE49-F238E27FC236}">
                <a16:creationId xmlns:a16="http://schemas.microsoft.com/office/drawing/2014/main" id="{00000000-0008-0000-0500-0000C2010000}"/>
              </a:ext>
            </a:extLst>
          </xdr:cNvPr>
          <xdr:cNvSpPr txBox="1"/>
        </xdr:nvSpPr>
        <xdr:spPr>
          <a:xfrm>
            <a:off x="20295395" y="2114549"/>
            <a:ext cx="447674" cy="21907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FF8100D-A247-4519-9122-5B98A0D420E1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45">
        <xdr:nvSpPr>
          <xdr:cNvPr id="451" name="CuadroTexto 450">
            <a:extLst>
              <a:ext uri="{FF2B5EF4-FFF2-40B4-BE49-F238E27FC236}">
                <a16:creationId xmlns:a16="http://schemas.microsoft.com/office/drawing/2014/main" id="{00000000-0008-0000-0500-0000C3010000}"/>
              </a:ext>
            </a:extLst>
          </xdr:cNvPr>
          <xdr:cNvSpPr txBox="1"/>
        </xdr:nvSpPr>
        <xdr:spPr>
          <a:xfrm>
            <a:off x="20288250" y="2247899"/>
            <a:ext cx="447675" cy="2000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24B6FBF-CA2D-448B-91F9-FE3EE11B7E0E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46">
        <xdr:nvSpPr>
          <xdr:cNvPr id="452" name="CuadroTexto 451">
            <a:extLst>
              <a:ext uri="{FF2B5EF4-FFF2-40B4-BE49-F238E27FC236}">
                <a16:creationId xmlns:a16="http://schemas.microsoft.com/office/drawing/2014/main" id="{00000000-0008-0000-0500-0000C4010000}"/>
              </a:ext>
            </a:extLst>
          </xdr:cNvPr>
          <xdr:cNvSpPr txBox="1"/>
        </xdr:nvSpPr>
        <xdr:spPr>
          <a:xfrm>
            <a:off x="20307301" y="2381249"/>
            <a:ext cx="457200" cy="2000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A749BBF-3843-4DB5-A3E4-55A12B1072B1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9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47">
        <xdr:nvSpPr>
          <xdr:cNvPr id="453" name="CuadroTexto 452">
            <a:extLst>
              <a:ext uri="{FF2B5EF4-FFF2-40B4-BE49-F238E27FC236}">
                <a16:creationId xmlns:a16="http://schemas.microsoft.com/office/drawing/2014/main" id="{00000000-0008-0000-0500-0000C5010000}"/>
              </a:ext>
            </a:extLst>
          </xdr:cNvPr>
          <xdr:cNvSpPr txBox="1"/>
        </xdr:nvSpPr>
        <xdr:spPr>
          <a:xfrm>
            <a:off x="20307301" y="2514599"/>
            <a:ext cx="457200" cy="20955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400A431-BE00-43A6-8BA5-993AF260B785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1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48">
        <xdr:nvSpPr>
          <xdr:cNvPr id="454" name="CuadroTexto 453">
            <a:extLst>
              <a:ext uri="{FF2B5EF4-FFF2-40B4-BE49-F238E27FC236}">
                <a16:creationId xmlns:a16="http://schemas.microsoft.com/office/drawing/2014/main" id="{00000000-0008-0000-0500-0000C6010000}"/>
              </a:ext>
            </a:extLst>
          </xdr:cNvPr>
          <xdr:cNvSpPr txBox="1"/>
        </xdr:nvSpPr>
        <xdr:spPr>
          <a:xfrm>
            <a:off x="20307301" y="2647949"/>
            <a:ext cx="447674" cy="19050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C5A96DF-314F-40DB-9B28-0DFED6BF2E57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10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49">
        <xdr:nvSpPr>
          <xdr:cNvPr id="455" name="CuadroTexto 454">
            <a:extLst>
              <a:ext uri="{FF2B5EF4-FFF2-40B4-BE49-F238E27FC236}">
                <a16:creationId xmlns:a16="http://schemas.microsoft.com/office/drawing/2014/main" id="{00000000-0008-0000-0500-0000C7010000}"/>
              </a:ext>
            </a:extLst>
          </xdr:cNvPr>
          <xdr:cNvSpPr txBox="1"/>
        </xdr:nvSpPr>
        <xdr:spPr>
          <a:xfrm>
            <a:off x="20307301" y="2781299"/>
            <a:ext cx="457199" cy="20002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5963882-3CF7-47F7-BC85-5E1ED85E7648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7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50">
        <xdr:nvSpPr>
          <xdr:cNvPr id="456" name="CuadroTexto 455">
            <a:extLst>
              <a:ext uri="{FF2B5EF4-FFF2-40B4-BE49-F238E27FC236}">
                <a16:creationId xmlns:a16="http://schemas.microsoft.com/office/drawing/2014/main" id="{00000000-0008-0000-0500-0000C8010000}"/>
              </a:ext>
            </a:extLst>
          </xdr:cNvPr>
          <xdr:cNvSpPr txBox="1"/>
        </xdr:nvSpPr>
        <xdr:spPr>
          <a:xfrm>
            <a:off x="19342553" y="2909809"/>
            <a:ext cx="1381127" cy="38669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F16C86C3-ACD4-4FC2-B82A-538E7D4D1D34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AL RÍO ATEMAJAC EN EL PREDIO EL MOLINITO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">
        <xdr:nvSpPr>
          <xdr:cNvPr id="457" name="CuadroTexto 456">
            <a:extLst>
              <a:ext uri="{FF2B5EF4-FFF2-40B4-BE49-F238E27FC236}">
                <a16:creationId xmlns:a16="http://schemas.microsoft.com/office/drawing/2014/main" id="{00000000-0008-0000-0500-0000C9010000}"/>
              </a:ext>
            </a:extLst>
          </xdr:cNvPr>
          <xdr:cNvSpPr txBox="1"/>
        </xdr:nvSpPr>
        <xdr:spPr>
          <a:xfrm>
            <a:off x="17592675" y="3181349"/>
            <a:ext cx="2743200" cy="1428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Franklin Gothic Medium" panose="020B0603020102020204" pitchFamily="34" charset="0"/>
              </a:rPr>
              <a:t>Nº. DE FUENTES DE ABASTECIMIENTO</a:t>
            </a:r>
          </a:p>
        </xdr:txBody>
      </xdr:sp>
      <xdr:sp macro="" textlink="$Y$52">
        <xdr:nvSpPr>
          <xdr:cNvPr id="458" name="CuadroTexto 457">
            <a:extLst>
              <a:ext uri="{FF2B5EF4-FFF2-40B4-BE49-F238E27FC236}">
                <a16:creationId xmlns:a16="http://schemas.microsoft.com/office/drawing/2014/main" id="{00000000-0008-0000-0500-0000CA010000}"/>
              </a:ext>
            </a:extLst>
          </xdr:cNvPr>
          <xdr:cNvSpPr txBox="1"/>
        </xdr:nvSpPr>
        <xdr:spPr>
          <a:xfrm>
            <a:off x="20307301" y="3314699"/>
            <a:ext cx="457200" cy="19050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8A465D9-FA1C-407B-A814-0AB009B5EA4C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32.5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53">
        <xdr:nvSpPr>
          <xdr:cNvPr id="459" name="CuadroTexto 458">
            <a:extLst>
              <a:ext uri="{FF2B5EF4-FFF2-40B4-BE49-F238E27FC236}">
                <a16:creationId xmlns:a16="http://schemas.microsoft.com/office/drawing/2014/main" id="{00000000-0008-0000-0500-0000CB010000}"/>
              </a:ext>
            </a:extLst>
          </xdr:cNvPr>
          <xdr:cNvSpPr txBox="1"/>
        </xdr:nvSpPr>
        <xdr:spPr>
          <a:xfrm>
            <a:off x="20307301" y="3448050"/>
            <a:ext cx="457199" cy="1905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553CAC9A-5A70-4612-837D-85D184C43287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22.66666667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54">
        <xdr:nvSpPr>
          <xdr:cNvPr id="460" name="CuadroTexto 459">
            <a:extLst>
              <a:ext uri="{FF2B5EF4-FFF2-40B4-BE49-F238E27FC236}">
                <a16:creationId xmlns:a16="http://schemas.microsoft.com/office/drawing/2014/main" id="{00000000-0008-0000-0500-0000CC010000}"/>
              </a:ext>
            </a:extLst>
          </xdr:cNvPr>
          <xdr:cNvSpPr txBox="1"/>
        </xdr:nvSpPr>
        <xdr:spPr>
          <a:xfrm>
            <a:off x="20307301" y="3581399"/>
            <a:ext cx="457199" cy="20955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4FA163E-E4BF-4D8B-AEAD-03F8273B9D77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20%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55">
        <xdr:nvSpPr>
          <xdr:cNvPr id="461" name="CuadroTexto 460">
            <a:extLst>
              <a:ext uri="{FF2B5EF4-FFF2-40B4-BE49-F238E27FC236}">
                <a16:creationId xmlns:a16="http://schemas.microsoft.com/office/drawing/2014/main" id="{00000000-0008-0000-0500-0000CD010000}"/>
              </a:ext>
            </a:extLst>
          </xdr:cNvPr>
          <xdr:cNvSpPr txBox="1"/>
        </xdr:nvSpPr>
        <xdr:spPr>
          <a:xfrm>
            <a:off x="20307301" y="3714750"/>
            <a:ext cx="447674" cy="1905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BA659E0E-214B-459D-B58A-725AF328FDE6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8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56">
        <xdr:nvSpPr>
          <xdr:cNvPr id="462" name="CuadroTexto 461">
            <a:extLst>
              <a:ext uri="{FF2B5EF4-FFF2-40B4-BE49-F238E27FC236}">
                <a16:creationId xmlns:a16="http://schemas.microsoft.com/office/drawing/2014/main" id="{00000000-0008-0000-0500-0000CE010000}"/>
              </a:ext>
            </a:extLst>
          </xdr:cNvPr>
          <xdr:cNvSpPr txBox="1"/>
        </xdr:nvSpPr>
        <xdr:spPr>
          <a:xfrm>
            <a:off x="20307301" y="3848100"/>
            <a:ext cx="466724" cy="1905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18A2AD8-AF52-4D65-9CE7-68631B689A5F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24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57">
        <xdr:nvSpPr>
          <xdr:cNvPr id="463" name="CuadroTexto 462">
            <a:extLst>
              <a:ext uri="{FF2B5EF4-FFF2-40B4-BE49-F238E27FC236}">
                <a16:creationId xmlns:a16="http://schemas.microsoft.com/office/drawing/2014/main" id="{00000000-0008-0000-0500-0000CF010000}"/>
              </a:ext>
            </a:extLst>
          </xdr:cNvPr>
          <xdr:cNvSpPr txBox="1"/>
        </xdr:nvSpPr>
        <xdr:spPr>
          <a:xfrm>
            <a:off x="20307301" y="3981449"/>
            <a:ext cx="447674" cy="2190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8A34874-6B10-4076-9C69-EB1F6F1E2194}" type="TxLink">
              <a:rPr kumimoji="0" lang="en-US" sz="11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Calibri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24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Franklin Gothic Medium" panose="020B0603020102020204" pitchFamily="34" charset="0"/>
            </a:endParaRPr>
          </a:p>
        </xdr:txBody>
      </xdr:sp>
      <xdr:sp macro="" textlink="$Y$58">
        <xdr:nvSpPr>
          <xdr:cNvPr id="464" name="CuadroTexto 463">
            <a:extLst>
              <a:ext uri="{FF2B5EF4-FFF2-40B4-BE49-F238E27FC236}">
                <a16:creationId xmlns:a16="http://schemas.microsoft.com/office/drawing/2014/main" id="{00000000-0008-0000-0500-0000D0010000}"/>
              </a:ext>
            </a:extLst>
          </xdr:cNvPr>
          <xdr:cNvSpPr txBox="1"/>
        </xdr:nvSpPr>
        <xdr:spPr>
          <a:xfrm>
            <a:off x="20307301" y="4114800"/>
            <a:ext cx="476250" cy="1905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216098F-3C74-49F4-B8F9-BED53F18BB71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7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51">
        <xdr:nvSpPr>
          <xdr:cNvPr id="480" name="CuadroTexto 479">
            <a:extLst>
              <a:ext uri="{FF2B5EF4-FFF2-40B4-BE49-F238E27FC236}">
                <a16:creationId xmlns:a16="http://schemas.microsoft.com/office/drawing/2014/main" id="{00000000-0008-0000-0500-0000E0010000}"/>
              </a:ext>
            </a:extLst>
          </xdr:cNvPr>
          <xdr:cNvSpPr txBox="1"/>
        </xdr:nvSpPr>
        <xdr:spPr>
          <a:xfrm>
            <a:off x="20307301" y="3181350"/>
            <a:ext cx="438149" cy="1905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E08FC3A9-8B2F-47C1-B4DC-B338570B442F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  <xdr:sp macro="" textlink="$Y$42">
        <xdr:nvSpPr>
          <xdr:cNvPr id="326" name="CuadroTexto 325">
            <a:extLst>
              <a:ext uri="{FF2B5EF4-FFF2-40B4-BE49-F238E27FC236}">
                <a16:creationId xmlns:a16="http://schemas.microsoft.com/office/drawing/2014/main" id="{00000000-0008-0000-0500-000046010000}"/>
              </a:ext>
            </a:extLst>
          </xdr:cNvPr>
          <xdr:cNvSpPr txBox="1"/>
        </xdr:nvSpPr>
        <xdr:spPr>
          <a:xfrm>
            <a:off x="20288250" y="1866900"/>
            <a:ext cx="466725" cy="1905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A51D1CF7-C6F9-45E3-9142-E3BB60A603A9}" type="TxLink"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Segoe UI Semibold" panose="020B0702040204020203" pitchFamily="34" charset="0"/>
              </a:rPr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0</a:t>
            </a:fld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Segoe UI Semibold" panose="020B0702040204020203" pitchFamily="34" charset="0"/>
            </a:endParaRPr>
          </a:p>
        </xdr:txBody>
      </xdr:sp>
    </xdr:grpSp>
    <xdr:clientData/>
  </xdr:twoCellAnchor>
  <xdr:twoCellAnchor>
    <xdr:from>
      <xdr:col>13</xdr:col>
      <xdr:colOff>81646</xdr:colOff>
      <xdr:row>24</xdr:row>
      <xdr:rowOff>76546</xdr:rowOff>
    </xdr:from>
    <xdr:to>
      <xdr:col>14</xdr:col>
      <xdr:colOff>357871</xdr:colOff>
      <xdr:row>26</xdr:row>
      <xdr:rowOff>23818</xdr:rowOff>
    </xdr:to>
    <xdr:sp macro="" textlink="$O$51">
      <xdr:nvSpPr>
        <xdr:cNvPr id="276" name="CuadroTexto 27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/>
      </xdr:nvSpPr>
      <xdr:spPr>
        <a:xfrm>
          <a:off x="9552217" y="5832367"/>
          <a:ext cx="1283154" cy="219415"/>
        </a:xfrm>
        <a:prstGeom prst="rect">
          <a:avLst/>
        </a:prstGeom>
        <a:noFill/>
        <a:ln w="9525" cmpd="sng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fld id="{25D4DD6A-2A87-452A-A9DB-A94FF6A9667D}" type="TxLink">
            <a:rPr lang="en-US" sz="900" b="0" i="0" u="none" strike="noStrike">
              <a:solidFill>
                <a:schemeClr val="tx1"/>
              </a:solidFill>
              <a:latin typeface="Segoe UI Semibold" panose="020B0702040204020203" pitchFamily="34" charset="0"/>
            </a:rPr>
            <a:pPr algn="r"/>
            <a:t> $1,738,317.60 </a:t>
          </a:fld>
          <a:endParaRPr lang="es-MX" sz="900" b="1">
            <a:solidFill>
              <a:schemeClr val="tx1"/>
            </a:solidFill>
            <a:latin typeface="Segoe UI Semibold" panose="020B0702040204020203" pitchFamily="34" charset="0"/>
          </a:endParaRPr>
        </a:p>
      </xdr:txBody>
    </xdr:sp>
    <xdr:clientData/>
  </xdr:twoCellAnchor>
  <xdr:twoCellAnchor>
    <xdr:from>
      <xdr:col>13</xdr:col>
      <xdr:colOff>590203</xdr:colOff>
      <xdr:row>26</xdr:row>
      <xdr:rowOff>20083</xdr:rowOff>
    </xdr:from>
    <xdr:to>
      <xdr:col>14</xdr:col>
      <xdr:colOff>542580</xdr:colOff>
      <xdr:row>27</xdr:row>
      <xdr:rowOff>115665</xdr:rowOff>
    </xdr:to>
    <xdr:sp macro="" textlink="$O$52">
      <xdr:nvSpPr>
        <xdr:cNvPr id="277" name="CuadroTexto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/>
      </xdr:nvSpPr>
      <xdr:spPr>
        <a:xfrm>
          <a:off x="10060774" y="6048047"/>
          <a:ext cx="959306" cy="231654"/>
        </a:xfrm>
        <a:prstGeom prst="rect">
          <a:avLst/>
        </a:prstGeom>
        <a:noFill/>
        <a:ln w="9525" cmpd="sng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A468A3B0-DC48-4A2A-8CC5-01F6D3CE0B17}" type="TxLink">
            <a:rPr lang="en-US" sz="900" b="0" i="0" u="none" strike="noStrike">
              <a:solidFill>
                <a:schemeClr val="tx1"/>
              </a:solidFill>
              <a:latin typeface="Segoe UI Semibold" panose="020B0702040204020203" pitchFamily="34" charset="0"/>
            </a:rPr>
            <a:pPr algn="l"/>
            <a:t> $347,663.52 </a:t>
          </a:fld>
          <a:endParaRPr lang="es-MX" sz="900" b="1">
            <a:solidFill>
              <a:schemeClr val="tx1"/>
            </a:solidFill>
            <a:latin typeface="Segoe UI Semibold" panose="020B0702040204020203" pitchFamily="34" charset="0"/>
          </a:endParaRPr>
        </a:p>
      </xdr:txBody>
    </xdr:sp>
    <xdr:clientData/>
  </xdr:twoCellAnchor>
  <xdr:twoCellAnchor>
    <xdr:from>
      <xdr:col>5</xdr:col>
      <xdr:colOff>132953</xdr:colOff>
      <xdr:row>0</xdr:row>
      <xdr:rowOff>136071</xdr:rowOff>
    </xdr:from>
    <xdr:to>
      <xdr:col>7</xdr:col>
      <xdr:colOff>672155</xdr:colOff>
      <xdr:row>2</xdr:row>
      <xdr:rowOff>449036</xdr:rowOff>
    </xdr:to>
    <xdr:sp macro="" textlink="">
      <xdr:nvSpPr>
        <xdr:cNvPr id="295" name="Globo: flecha hacia abajo 294">
          <a:extLst>
            <a:ext uri="{FF2B5EF4-FFF2-40B4-BE49-F238E27FC236}">
              <a16:creationId xmlns:a16="http://schemas.microsoft.com/office/drawing/2014/main" id="{79746D31-EB40-4739-89AF-19F12E4B68D5}"/>
            </a:ext>
          </a:extLst>
        </xdr:cNvPr>
        <xdr:cNvSpPr/>
      </xdr:nvSpPr>
      <xdr:spPr>
        <a:xfrm>
          <a:off x="3670810" y="136071"/>
          <a:ext cx="1654988" cy="979715"/>
        </a:xfrm>
        <a:prstGeom prst="downArrowCallout">
          <a:avLst>
            <a:gd name="adj1" fmla="val 9331"/>
            <a:gd name="adj2" fmla="val 10671"/>
            <a:gd name="adj3" fmla="val 25000"/>
            <a:gd name="adj4" fmla="val 512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/>
            <a:t>Lista desplegable,</a:t>
          </a:r>
          <a:br>
            <a:rPr lang="es-MX" sz="1200"/>
          </a:br>
          <a:r>
            <a:rPr lang="es-MX" sz="1200"/>
            <a:t>elija un municipio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nicipios" displayName="municipios" ref="A2:EZ121" totalsRowShown="0" headerRowDxfId="208" headerRowBorderDxfId="207" tableBorderDxfId="206" totalsRowBorderDxfId="205">
  <autoFilter ref="A2:EZ121" xr:uid="{00000000-0009-0000-0100-000001000000}"/>
  <tableColumns count="156">
    <tableColumn id="1" xr3:uid="{00000000-0010-0000-0000-000001000000}" name="Municipio" dataDxfId="204"/>
    <tableColumn id="2" xr3:uid="{00000000-0010-0000-0000-000002000000}" name="Identificador Municipio" dataDxfId="203"/>
    <tableColumn id="3" xr3:uid="{00000000-0010-0000-0000-000003000000}" name="Nombre" dataDxfId="202"/>
    <tableColumn id="4" xr3:uid="{00000000-0010-0000-0000-000004000000}" name="Cabecera Municipal" dataDxfId="201"/>
    <tableColumn id="5" xr3:uid="{00000000-0010-0000-0000-000005000000}" name="Nombre del Organismo Operador" dataDxfId="200"/>
    <tableColumn id="6" xr3:uid="{00000000-0010-0000-0000-000006000000}" name="Siglas" dataDxfId="199"/>
    <tableColumn id="7" xr3:uid="{00000000-0010-0000-0000-000007000000}" name="Región Administrativa" dataDxfId="198"/>
    <tableColumn id="8" xr3:uid="{00000000-0010-0000-0000-000008000000}" name="Región Hidrológica" dataDxfId="197"/>
    <tableColumn id="9" xr3:uid="{00000000-0010-0000-0000-000009000000}" name="Cuenca" dataDxfId="196"/>
    <tableColumn id="10" xr3:uid="{00000000-0010-0000-0000-00000A000000}" name="Subcuenca" dataDxfId="195"/>
    <tableColumn id="11" xr3:uid="{00000000-0010-0000-0000-00000B000000}" name="RFC" dataDxfId="194"/>
    <tableColumn id="12" xr3:uid="{00000000-0010-0000-0000-00000C000000}" name="Dirección" dataDxfId="193"/>
    <tableColumn id="13" xr3:uid="{00000000-0010-0000-0000-00000D000000}" name="Ciudad" dataDxfId="192"/>
    <tableColumn id="14" xr3:uid="{00000000-0010-0000-0000-00000E000000}" name="Código Postal" dataDxfId="191"/>
    <tableColumn id="15" xr3:uid="{00000000-0010-0000-0000-00000F000000}" name="Correo Electrónico" dataDxfId="190"/>
    <tableColumn id="16" xr3:uid="{00000000-0010-0000-0000-000010000000}" name="Teléfono" dataDxfId="189"/>
    <tableColumn id="17" xr3:uid="{00000000-0010-0000-0000-000011000000}" name="Fax" dataDxfId="188"/>
    <tableColumn id="18" xr3:uid="{00000000-0010-0000-0000-000012000000}" name="Presidente Municipal" dataDxfId="187"/>
    <tableColumn id="19" xr3:uid="{00000000-0010-0000-0000-000013000000}" name="Presidente de Consejo" dataDxfId="186"/>
    <tableColumn id="20" xr3:uid="{00000000-0010-0000-0000-000014000000}" name="Director" dataDxfId="185"/>
    <tableColumn id="21" xr3:uid="{00000000-0010-0000-0000-000015000000}" name="Resp. de Información" dataDxfId="184"/>
    <tableColumn id="22" xr3:uid="{00000000-0010-0000-0000-000016000000}" name="Cargo Resp. Información" dataDxfId="183"/>
    <tableColumn id="23" xr3:uid="{00000000-0010-0000-0000-000017000000}" name="Población Total" dataDxfId="182"/>
    <tableColumn id="24" xr3:uid="{00000000-0010-0000-0000-000018000000}" name="Población en Cabecera" dataDxfId="181"/>
    <tableColumn id="25" xr3:uid="{00000000-0010-0000-0000-000019000000}" name="Población Rural" dataDxfId="180"/>
    <tableColumn id="26" xr3:uid="{00000000-0010-0000-0000-00001A000000}" name="Hacinamiento en Cabecera" dataDxfId="179"/>
    <tableColumn id="27" xr3:uid="{00000000-0010-0000-0000-00001B000000}" name="Hacinamiento en Municipio" dataDxfId="178"/>
    <tableColumn id="28" xr3:uid="{00000000-0010-0000-0000-00001C000000}" name="Marginalidad" dataDxfId="177"/>
    <tableColumn id="29" xr3:uid="{00000000-0010-0000-0000-00001D000000}" name="Tasa de Crecimiento" dataDxfId="176"/>
    <tableColumn id="30" xr3:uid="{00000000-0010-0000-0000-00001E000000}" name="Superficie de Cabecera" dataDxfId="175"/>
    <tableColumn id="31" xr3:uid="{00000000-0010-0000-0000-00001F000000}" name="Numero de Localidades " dataDxfId="174"/>
    <tableColumn id="32" xr3:uid="{00000000-0010-0000-0000-000020000000}" name="Total de Viviendas" dataDxfId="173"/>
    <tableColumn id="33" xr3:uid="{00000000-0010-0000-0000-000021000000}" name="Localidades Integradas al Sistema" dataDxfId="172"/>
    <tableColumn id="34" xr3:uid="{00000000-0010-0000-0000-000022000000}" name="Viviendas en Cabecera" dataDxfId="171"/>
    <tableColumn id="35" xr3:uid="{00000000-0010-0000-0000-000023000000}" name="No. De Organismos Auxiliares" dataDxfId="170"/>
    <tableColumn id="36" xr3:uid="{00000000-0010-0000-0000-000024000000}" name="Cobertura de Agua" dataDxfId="169"/>
    <tableColumn id="37" xr3:uid="{00000000-0010-0000-0000-000025000000}" name="Alcantarillado" dataDxfId="168"/>
    <tableColumn id="38" xr3:uid="{00000000-0010-0000-0000-000026000000}" name="Cobertura de Saneamiento" dataDxfId="167"/>
    <tableColumn id="39" xr3:uid="{00000000-0010-0000-0000-000027000000}" name="Letrinas" dataDxfId="166"/>
    <tableColumn id="40" xr3:uid="{00000000-0010-0000-0000-000028000000}" name="Fosa Séptica" dataDxfId="165"/>
    <tableColumn id="41" xr3:uid="{00000000-0010-0000-0000-000029000000}" name="Cobertura de Agua2" dataDxfId="164"/>
    <tableColumn id="42" xr3:uid="{00000000-0010-0000-0000-00002A000000}" name="Alcantarillado3" dataDxfId="163"/>
    <tableColumn id="43" xr3:uid="{00000000-0010-0000-0000-00002B000000}" name="Cobertura de Saneamiento4" dataDxfId="162"/>
    <tableColumn id="44" xr3:uid="{00000000-0010-0000-0000-00002C000000}" name="Recaudación Servicio de pagos a tiempo" dataDxfId="161" dataCellStyle="Moneda"/>
    <tableColumn id="45" xr3:uid="{00000000-0010-0000-0000-00002D000000}" name="Recaudación Servicio (20%)" dataDxfId="160" dataCellStyle="Moneda"/>
    <tableColumn id="46" xr3:uid="{00000000-0010-0000-0000-00002E000000}" name="Recaud. de Infr. (3%) y Saneam. De Aguas (3%) " dataDxfId="159" dataCellStyle="Moneda"/>
    <tableColumn id="47" xr3:uid="{00000000-0010-0000-0000-00002F000000}" name="Recaudación Servicio de pagos con rezago" dataDxfId="158" dataCellStyle="Moneda"/>
    <tableColumn id="48" xr3:uid="{00000000-0010-0000-0000-000030000000}" name="Derechos de Conexión Agua" dataDxfId="157" dataCellStyle="Moneda"/>
    <tableColumn id="49" xr3:uid="{00000000-0010-0000-0000-000031000000}" name="Derechos de Conexión Drenaje" dataDxfId="156" dataCellStyle="Moneda"/>
    <tableColumn id="50" xr3:uid="{00000000-0010-0000-0000-000032000000}" name="Multas y Recargos" dataDxfId="155" dataCellStyle="Moneda"/>
    <tableColumn id="51" xr3:uid="{00000000-0010-0000-0000-000033000000}" name="Recaudación Otros" dataDxfId="154" dataCellStyle="Moneda"/>
    <tableColumn id="52" xr3:uid="{00000000-0010-0000-0000-000034000000}" name="Gastos de Cobranza" dataDxfId="153" dataCellStyle="Moneda"/>
    <tableColumn id="53" xr3:uid="{00000000-0010-0000-0000-000035000000}" name="Devolucion PRODDER (C.N.A.)" dataDxfId="152" dataCellStyle="Moneda"/>
    <tableColumn id="54" xr3:uid="{00000000-0010-0000-0000-000036000000}" name="Otros" dataDxfId="151" dataCellStyle="Moneda"/>
    <tableColumn id="55" xr3:uid="{00000000-0010-0000-0000-000037000000}" name="TOTAL DE INGRESOS " dataDxfId="150" dataCellStyle="Moneda"/>
    <tableColumn id="56" xr3:uid="{00000000-0010-0000-0000-000038000000}" name="Energía Eléctrica Administración" dataDxfId="149" dataCellStyle="Moneda"/>
    <tableColumn id="57" xr3:uid="{00000000-0010-0000-0000-000039000000}" name="Energía Eléctrica Operación" dataDxfId="148" dataCellStyle="Moneda"/>
    <tableColumn id="58" xr3:uid="{00000000-0010-0000-0000-00003A000000}" name="Energía Eléctrica Planta Potab." dataDxfId="147" dataCellStyle="Moneda"/>
    <tableColumn id="59" xr3:uid="{00000000-0010-0000-0000-00003B000000}" name="Energía Eléctrica Saneamiento" dataDxfId="146" dataCellStyle="Moneda"/>
    <tableColumn id="60" xr3:uid="{00000000-0010-0000-0000-00003C000000}" name="Energía Eléctrica Sobrecargos" dataDxfId="145" dataCellStyle="Moneda"/>
    <tableColumn id="61" xr3:uid="{00000000-0010-0000-0000-00003D000000}" name="Salarios Administración" dataDxfId="144" dataCellStyle="Moneda"/>
    <tableColumn id="62" xr3:uid="{00000000-0010-0000-0000-00003E000000}" name="Salarios Operación" dataDxfId="143" dataCellStyle="Moneda"/>
    <tableColumn id="63" xr3:uid="{00000000-0010-0000-0000-00003F000000}" name="Salarios Eventual/ Comercial" dataDxfId="142" dataCellStyle="Moneda"/>
    <tableColumn id="64" xr3:uid="{00000000-0010-0000-0000-000040000000}" name="Salarios Saneamiento" dataDxfId="141" dataCellStyle="Moneda"/>
    <tableColumn id="65" xr3:uid="{00000000-0010-0000-0000-000041000000}" name="Gastos Administración" dataDxfId="140" dataCellStyle="Moneda"/>
    <tableColumn id="66" xr3:uid="{00000000-0010-0000-0000-000042000000}" name="Gastos Operación" dataDxfId="139" dataCellStyle="Moneda"/>
    <tableColumn id="67" xr3:uid="{00000000-0010-0000-0000-000043000000}" name="Gastos Comercial" dataDxfId="138" dataCellStyle="Moneda"/>
    <tableColumn id="68" xr3:uid="{00000000-0010-0000-0000-000044000000}" name="Gastos Saneamiento" dataDxfId="137" dataCellStyle="Moneda"/>
    <tableColumn id="69" xr3:uid="{00000000-0010-0000-0000-000045000000}" name="Pagos PRODDER C.N.A." dataDxfId="136" dataCellStyle="Moneda"/>
    <tableColumn id="70" xr3:uid="{00000000-0010-0000-0000-000046000000}" name="Rehabilitación en Agua Potable" dataDxfId="135" dataCellStyle="Moneda"/>
    <tableColumn id="71" xr3:uid="{00000000-0010-0000-0000-000047000000}" name="Ampliación en Agua Potable" dataDxfId="134" dataCellStyle="Moneda"/>
    <tableColumn id="72" xr3:uid="{00000000-0010-0000-0000-000048000000}" name="Rehabilitación en Alcantarillado" dataDxfId="133" dataCellStyle="Moneda"/>
    <tableColumn id="73" xr3:uid="{00000000-0010-0000-0000-000049000000}" name="Ampliación en Alcantarillado" dataDxfId="132" dataCellStyle="Moneda"/>
    <tableColumn id="74" xr3:uid="{00000000-0010-0000-0000-00004A000000}" name="Infraestructura de Agua" dataDxfId="131" dataCellStyle="Moneda"/>
    <tableColumn id="75" xr3:uid="{00000000-0010-0000-0000-00004B000000}" name="Pozos" dataDxfId="130" dataCellStyle="Moneda"/>
    <tableColumn id="76" xr3:uid="{00000000-0010-0000-0000-00004C000000}" name="Alcantarillado y Saneamiento" dataDxfId="129" dataCellStyle="Moneda"/>
    <tableColumn id="77" xr3:uid="{00000000-0010-0000-0000-00004D000000}" name="Total Egresos del Ciclo" dataDxfId="128" dataCellStyle="Moneda"/>
    <tableColumn id="78" xr3:uid="{00000000-0010-0000-0000-00004E000000}" name="Cartera Vencida Total" dataDxfId="127" dataCellStyle="Moneda"/>
    <tableColumn id="79" xr3:uid="{00000000-0010-0000-0000-00004F000000}" name="N° de Usuarios" dataDxfId="126" dataCellStyle="Moneda"/>
    <tableColumn id="80" xr3:uid="{00000000-0010-0000-0000-000050000000}" name="Cartera Vencida" dataDxfId="125" dataCellStyle="Moneda"/>
    <tableColumn id="81" xr3:uid="{00000000-0010-0000-0000-000051000000}" name="N° de Usuarios5" dataDxfId="124" dataCellStyle="Moneda"/>
    <tableColumn id="82" xr3:uid="{00000000-0010-0000-0000-000052000000}" name="Cartera Vencida6" dataDxfId="123" dataCellStyle="Moneda"/>
    <tableColumn id="83" xr3:uid="{00000000-0010-0000-0000-000053000000}" name="N° de Usuarios7" dataDxfId="122" dataCellStyle="Moneda"/>
    <tableColumn id="84" xr3:uid="{00000000-0010-0000-0000-000054000000}" name="Tomas Domesticas" dataDxfId="121" dataCellStyle="Moneda"/>
    <tableColumn id="85" xr3:uid="{00000000-0010-0000-0000-000055000000}" name="Consumos m³" dataDxfId="120" dataCellStyle="Moneda"/>
    <tableColumn id="86" xr3:uid="{00000000-0010-0000-0000-000056000000}" name="Tomas No Domesticas" dataDxfId="119" dataCellStyle="Moneda"/>
    <tableColumn id="87" xr3:uid="{00000000-0010-0000-0000-000057000000}" name="Consumos m³8" dataDxfId="118" dataCellStyle="Moneda"/>
    <tableColumn id="88" xr3:uid="{00000000-0010-0000-0000-000058000000}" name="Total Tomas " dataDxfId="117" dataCellStyle="Moneda"/>
    <tableColumn id="89" xr3:uid="{00000000-0010-0000-0000-000059000000}" name="Total Consumos m³" dataDxfId="116" dataCellStyle="Moneda"/>
    <tableColumn id="90" xr3:uid="{00000000-0010-0000-0000-00005A000000}" name="Facturación Servicio" dataDxfId="115" dataCellStyle="Moneda"/>
    <tableColumn id="91" xr3:uid="{00000000-0010-0000-0000-00005B000000}" name="Facturación Saneamiento" dataDxfId="114" dataCellStyle="Moneda"/>
    <tableColumn id="92" xr3:uid="{00000000-0010-0000-0000-00005C000000}" name="Facturación Infraestructura" dataDxfId="113" dataCellStyle="Moneda"/>
    <tableColumn id="93" xr3:uid="{00000000-0010-0000-0000-00005D000000}" name="Total Facturación" dataDxfId="112" dataCellStyle="Moneda"/>
    <tableColumn id="94" xr3:uid="{00000000-0010-0000-0000-00005E000000}" name="Lotes" dataDxfId="111"/>
    <tableColumn id="95" xr3:uid="{00000000-0010-0000-0000-00005F000000}" name="Tomas Habitacional Minima" dataDxfId="110"/>
    <tableColumn id="96" xr3:uid="{00000000-0010-0000-0000-000060000000}" name="Tomas Habitacional Generica" dataDxfId="109"/>
    <tableColumn id="97" xr3:uid="{00000000-0010-0000-0000-000061000000}" name="Tomas Habitacional Alta" dataDxfId="108"/>
    <tableColumn id="98" xr3:uid="{00000000-0010-0000-0000-000062000000}" name="Total de tomas Habitacional" dataDxfId="107"/>
    <tableColumn id="99" xr3:uid="{00000000-0010-0000-0000-000063000000}" name="Total consumos m³ habitacional" dataDxfId="106"/>
    <tableColumn id="100" xr3:uid="{00000000-0010-0000-0000-000064000000}" name="Tomas No Habitacional Seco" dataDxfId="105"/>
    <tableColumn id="101" xr3:uid="{00000000-0010-0000-0000-000065000000}" name="Tomas No Habitacional Alta" dataDxfId="104"/>
    <tableColumn id="102" xr3:uid="{00000000-0010-0000-0000-000066000000}" name="Tomas No Habitacional Intensivo" dataDxfId="103"/>
    <tableColumn id="103" xr3:uid="{00000000-0010-0000-0000-000067000000}" name="Total Tomas No Habitacional" dataDxfId="102"/>
    <tableColumn id="104" xr3:uid="{00000000-0010-0000-0000-000068000000}" name="Total consumos m³ No Habitacional" dataDxfId="101"/>
    <tableColumn id="105" xr3:uid="{00000000-0010-0000-0000-000069000000}" name="Total de tomas con clasificación" dataDxfId="100"/>
    <tableColumn id="106" xr3:uid="{00000000-0010-0000-0000-00006A000000}" name="Total Consumos m³ con clasificación" dataDxfId="99"/>
    <tableColumn id="107" xr3:uid="{00000000-0010-0000-0000-00006B000000}" name="Facturación Servicio9" dataDxfId="98"/>
    <tableColumn id="108" xr3:uid="{00000000-0010-0000-0000-00006C000000}" name="Facturación Saneamiento10" dataDxfId="97"/>
    <tableColumn id="109" xr3:uid="{00000000-0010-0000-0000-00006D000000}" name="Facturación Infraestructura11" dataDxfId="96"/>
    <tableColumn id="110" xr3:uid="{00000000-0010-0000-0000-00006E000000}" name="Total Facturación12" dataDxfId="95"/>
    <tableColumn id="111" xr3:uid="{00000000-0010-0000-0000-00006F000000}" name="Tomas Habitacional" dataDxfId="94"/>
    <tableColumn id="112" xr3:uid="{00000000-0010-0000-0000-000070000000}" name="Tomas Mixto Rural" dataDxfId="93"/>
    <tableColumn id="113" xr3:uid="{00000000-0010-0000-0000-000071000000}" name="Tomas Mixto Comercial" dataDxfId="92"/>
    <tableColumn id="114" xr3:uid="{00000000-0010-0000-0000-000072000000}" name="Tomas Comercial" dataDxfId="91"/>
    <tableColumn id="115" xr3:uid="{00000000-0010-0000-0000-000073000000}" name="Tomas Instituciones Publicas" dataDxfId="90"/>
    <tableColumn id="116" xr3:uid="{00000000-0010-0000-0000-000074000000}" name="Tomas Hoteleria" dataDxfId="89"/>
    <tableColumn id="117" xr3:uid="{00000000-0010-0000-0000-000075000000}" name="Tomas Industrial" dataDxfId="88"/>
    <tableColumn id="118" xr3:uid="{00000000-0010-0000-0000-000076000000}" name="Total Tomas 13" dataDxfId="87"/>
    <tableColumn id="119" xr3:uid="{00000000-0010-0000-0000-000077000000}" name="Total Consumo M³" dataDxfId="86"/>
    <tableColumn id="120" xr3:uid="{00000000-0010-0000-0000-000078000000}" name="Facturación Servicio14" dataDxfId="85" dataCellStyle="Moneda"/>
    <tableColumn id="121" xr3:uid="{00000000-0010-0000-0000-000079000000}" name="Facturación Saneamiento15" dataDxfId="84" dataCellStyle="Moneda"/>
    <tableColumn id="122" xr3:uid="{00000000-0010-0000-0000-00007A000000}" name="Facturación Infraestructura16" dataDxfId="83" dataCellStyle="Moneda"/>
    <tableColumn id="123" xr3:uid="{00000000-0010-0000-0000-00007B000000}" name="Total Facturación17" dataDxfId="82" dataCellStyle="Moneda"/>
    <tableColumn id="124" xr3:uid="{00000000-0010-0000-0000-00007C000000}" name="Sistema de Control de Fugas" dataDxfId="81"/>
    <tableColumn id="125" xr3:uid="{00000000-0010-0000-0000-00007D000000}" name="Sistema de Mantenimiento Preventivo" dataDxfId="80"/>
    <tableColumn id="126" xr3:uid="{00000000-0010-0000-0000-00007E000000}" name="Sistema de Catastro Técnico" dataDxfId="79"/>
    <tableColumn id="127" xr3:uid="{00000000-0010-0000-0000-00007F000000}" name="Sistema de Recuperación de Cartera" dataDxfId="78"/>
    <tableColumn id="128" xr3:uid="{00000000-0010-0000-0000-000080000000}" name="Sistema de Atención al Público" dataDxfId="77"/>
    <tableColumn id="129" xr3:uid="{00000000-0010-0000-0000-000081000000}" name="Sistema de Macro Medición" dataDxfId="76"/>
    <tableColumn id="130" xr3:uid="{00000000-0010-0000-0000-000082000000}" name="Sistema de Facturación" dataDxfId="75"/>
    <tableColumn id="131" xr3:uid="{00000000-0010-0000-0000-000083000000}" name="Sistemas de Padrón de usuarios" dataDxfId="74"/>
    <tableColumn id="132" xr3:uid="{00000000-0010-0000-0000-000084000000}" name="Habitacional" dataDxfId="73"/>
    <tableColumn id="133" xr3:uid="{00000000-0010-0000-0000-000085000000}" name="Mixto" dataDxfId="72"/>
    <tableColumn id="134" xr3:uid="{00000000-0010-0000-0000-000086000000}" name="Comercial" dataDxfId="71"/>
    <tableColumn id="135" xr3:uid="{00000000-0010-0000-0000-000087000000}" name="Hoteleria y similares" dataDxfId="70"/>
    <tableColumn id="136" xr3:uid="{00000000-0010-0000-0000-000088000000}" name="Industrial" dataDxfId="69"/>
    <tableColumn id="137" xr3:uid="{00000000-0010-0000-0000-000089000000}" name="Otros usos" dataDxfId="68"/>
    <tableColumn id="138" xr3:uid="{00000000-0010-0000-0000-00008A000000}" name="TOTAL TOMAS" dataDxfId="67"/>
    <tableColumn id="139" xr3:uid="{00000000-0010-0000-0000-00008B000000}" name="NUMERO DE PLANTAS POTABILIZADORAS" dataDxfId="66"/>
    <tableColumn id="140" xr3:uid="{00000000-0010-0000-0000-00008C000000}" name="Capacitad Inst. L/S" dataDxfId="65"/>
    <tableColumn id="141" xr3:uid="{00000000-0010-0000-0000-00008D000000}" name="Gasto Tratado L/S" dataDxfId="64"/>
    <tableColumn id="142" xr3:uid="{00000000-0010-0000-0000-00008E000000}" name="Horas de Operación Promedio" dataDxfId="63"/>
    <tableColumn id="143" xr3:uid="{00000000-0010-0000-0000-00008F000000}" name=" Numero de Tanques de Almacenamiento" dataDxfId="62"/>
    <tableColumn id="144" xr3:uid="{00000000-0010-0000-0000-000090000000}" name="Numero de PTAR" dataDxfId="61"/>
    <tableColumn id="145" xr3:uid="{00000000-0010-0000-0000-000091000000}" name="Capacitad Inst. L/S18" dataDxfId="60"/>
    <tableColumn id="146" xr3:uid="{00000000-0010-0000-0000-000092000000}" name="Gasto Tratado L/S19" dataDxfId="59"/>
    <tableColumn id="147" xr3:uid="{00000000-0010-0000-0000-000093000000}" name="Cuerpo Receptor" dataDxfId="58"/>
    <tableColumn id="148" xr3:uid="{00000000-0010-0000-0000-000094000000}" name="Numero de  Fuentes" dataDxfId="57"/>
    <tableColumn id="149" xr3:uid="{00000000-0010-0000-0000-000095000000}" name="Gasto L/S" dataDxfId="56"/>
    <tableColumn id="150" xr3:uid="{00000000-0010-0000-0000-000096000000}" name="Horas de Operación Promedio20" dataDxfId="55"/>
    <tableColumn id="151" xr3:uid="{00000000-0010-0000-0000-000097000000}" name="PORCENTAJE ESTIMADO DE PÉRDIDAS FÍSICAS:" dataDxfId="54"/>
    <tableColumn id="152" xr3:uid="{00000000-0010-0000-0000-000098000000}" name="Numero de Empleados " dataDxfId="53"/>
    <tableColumn id="153" xr3:uid="{00000000-0010-0000-0000-000099000000}" name="NÚMERO DE HORAS QUE SE PROPORCIONA EL SERVICIO:" dataDxfId="52"/>
    <tableColumn id="154" xr3:uid="{00000000-0010-0000-0000-00009A000000}" name="NÚMERO DE HORAS QUE SE PROPORCIONA EL SERVICIO EN ESTIAJE:" dataDxfId="51"/>
    <tableColumn id="155" xr3:uid="{00000000-0010-0000-0000-00009B000000}" name="NÚMERO DE LOCALIDADES QUE SE ATIENDEN DIRECTAMENTE EL SISTEMA DE AGUA DEL MUNICIPIO:" dataDxfId="50"/>
    <tableColumn id="156" xr3:uid="{00000000-0010-0000-0000-00009C000000}" name="Situación Jurídica" dataDxfId="4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B1:AS31" totalsRowShown="0" headerRowDxfId="48" dataDxfId="46" headerRowBorderDxfId="47" tableBorderDxfId="45" totalsRowBorderDxfId="44">
  <autoFilter ref="B1:AS31" xr:uid="{00000000-0009-0000-0100-000002000000}"/>
  <tableColumns count="44">
    <tableColumn id="1" xr3:uid="{00000000-0010-0000-0100-000001000000}" name="Identificador Municipio" dataDxfId="43"/>
    <tableColumn id="2" xr3:uid="{00000000-0010-0000-0100-000002000000}" name="Nombre del Municipio" dataDxfId="42"/>
    <tableColumn id="3" xr3:uid="{00000000-0010-0000-0100-000003000000}" name="Cabecera Municipal" dataDxfId="41"/>
    <tableColumn id="4" xr3:uid="{00000000-0010-0000-0100-000004000000}" name="Nombre del Organismo Operador" dataDxfId="40"/>
    <tableColumn id="5" xr3:uid="{00000000-0010-0000-0100-000005000000}" name="Siglas" dataDxfId="39"/>
    <tableColumn id="6" xr3:uid="{00000000-0010-0000-0100-000006000000}" name="Región Administrativa" dataDxfId="38"/>
    <tableColumn id="7" xr3:uid="{00000000-0010-0000-0100-000007000000}" name="Región Hidrológica" dataDxfId="37"/>
    <tableColumn id="8" xr3:uid="{00000000-0010-0000-0100-000008000000}" name="Cuenca" dataDxfId="36"/>
    <tableColumn id="9" xr3:uid="{00000000-0010-0000-0100-000009000000}" name="Dirección" dataDxfId="35"/>
    <tableColumn id="10" xr3:uid="{00000000-0010-0000-0100-00000A000000}" name="Presidente Municipal" dataDxfId="34"/>
    <tableColumn id="55" xr3:uid="{00000000-0010-0000-0100-000037000000}" name="Partido Politico" dataDxfId="33"/>
    <tableColumn id="11" xr3:uid="{00000000-0010-0000-0100-00000B000000}" name="Presidente de Consejo" dataDxfId="32"/>
    <tableColumn id="12" xr3:uid="{00000000-0010-0000-0100-00000C000000}" name="Director" dataDxfId="31"/>
    <tableColumn id="13" xr3:uid="{00000000-0010-0000-0100-00000D000000}" name="Población Total" dataDxfId="30"/>
    <tableColumn id="14" xr3:uid="{00000000-0010-0000-0100-00000E000000}" name="Población en Cabecera" dataDxfId="29"/>
    <tableColumn id="15" xr3:uid="{00000000-0010-0000-0100-00000F000000}" name="Total de Viviendas" dataDxfId="28"/>
    <tableColumn id="16" xr3:uid="{00000000-0010-0000-0100-000010000000}" name="Viviendas en Cabecera" dataDxfId="27"/>
    <tableColumn id="17" xr3:uid="{00000000-0010-0000-0100-000011000000}" name="Cobertura de Agua" dataDxfId="26"/>
    <tableColumn id="18" xr3:uid="{00000000-0010-0000-0100-000012000000}" name="Cobertura de Alcantarillado" dataDxfId="25"/>
    <tableColumn id="19" xr3:uid="{00000000-0010-0000-0100-000013000000}" name="Cobertura de Saneamiento" dataDxfId="24"/>
    <tableColumn id="56" xr3:uid="{00000000-0010-0000-0100-000038000000}" name="COSTO M³" dataDxfId="23"/>
    <tableColumn id="20" xr3:uid="{00000000-0010-0000-0100-000014000000}" name="Recaudación Servicio (20%)" dataDxfId="22" dataCellStyle="Moneda"/>
    <tableColumn id="21" xr3:uid="{00000000-0010-0000-0100-000015000000}" name="TOTAL DE INGRESOS " dataDxfId="21" dataCellStyle="Moneda"/>
    <tableColumn id="22" xr3:uid="{00000000-0010-0000-0100-000016000000}" name="Energía Eléctrica Saneamiento" dataDxfId="20" dataCellStyle="Moneda"/>
    <tableColumn id="23" xr3:uid="{00000000-0010-0000-0100-000017000000}" name="Salarios Saneamiento" dataDxfId="19" dataCellStyle="Moneda"/>
    <tableColumn id="24" xr3:uid="{00000000-0010-0000-0100-000018000000}" name="Gastos Saneamiento" dataDxfId="18" dataCellStyle="Moneda"/>
    <tableColumn id="26" xr3:uid="{00000000-0010-0000-0100-00001A000000}" name="Alcantarillado y Saneamiento" dataDxfId="17" dataCellStyle="Moneda"/>
    <tableColumn id="60" xr3:uid="{00000000-0010-0000-0100-00003C000000}" name="GASTO TOTAL SANEAMIENTO" dataDxfId="16" dataCellStyle="Moneda">
      <calculatedColumnFormula>SUM(Y2:AB2)</calculatedColumnFormula>
    </tableColumn>
    <tableColumn id="27" xr3:uid="{00000000-0010-0000-0100-00001B000000}" name="Total Egresos del Ciclo" dataDxfId="15" dataCellStyle="Moneda"/>
    <tableColumn id="28" xr3:uid="{00000000-0010-0000-0100-00001C000000}" name="Total Tomas " dataDxfId="14" dataCellStyle="Moneda"/>
    <tableColumn id="40" xr3:uid="{00000000-0010-0000-0100-000028000000}" name="Total Tomas 13" dataDxfId="13"/>
    <tableColumn id="42" xr3:uid="{00000000-0010-0000-0100-00002A000000}" name="TOTAL TOMAS" dataDxfId="12"/>
    <tableColumn id="59" xr3:uid="{00000000-0010-0000-0100-00003B000000}" name="TOTAL DE TOMAS" dataDxfId="11"/>
    <tableColumn id="43" xr3:uid="{00000000-0010-0000-0100-00002B000000}" name=" Numero de Tanques de Almacenamiento" dataDxfId="10"/>
    <tableColumn id="44" xr3:uid="{00000000-0010-0000-0100-00002C000000}" name="Numero de PTAR" dataDxfId="9"/>
    <tableColumn id="45" xr3:uid="{00000000-0010-0000-0100-00002D000000}" name="Capacitad Inst. L/S18" dataDxfId="8"/>
    <tableColumn id="46" xr3:uid="{00000000-0010-0000-0100-00002E000000}" name="Gasto Tratado L/S19" dataDxfId="7"/>
    <tableColumn id="47" xr3:uid="{00000000-0010-0000-0100-00002F000000}" name="Cuerpo Receptor" dataDxfId="6"/>
    <tableColumn id="49" xr3:uid="{00000000-0010-0000-0100-000031000000}" name="Gasto L/S" dataDxfId="5"/>
    <tableColumn id="50" xr3:uid="{00000000-0010-0000-0100-000032000000}" name="Horas de Operación Promedio20" dataDxfId="4"/>
    <tableColumn id="51" xr3:uid="{00000000-0010-0000-0100-000033000000}" name="PORCENTAJE ESTIMADO DE PÉRDIDAS FÍSICAS:" dataDxfId="3"/>
    <tableColumn id="52" xr3:uid="{00000000-0010-0000-0100-000034000000}" name="Numero de Empleados " dataDxfId="2"/>
    <tableColumn id="53" xr3:uid="{00000000-0010-0000-0100-000035000000}" name="NÚMERO DE HORAS QUE SE PROPORCIONA EL SERVICIO:" dataDxfId="1"/>
    <tableColumn id="54" xr3:uid="{00000000-0010-0000-0100-000036000000}" name="NÚMERO DE HORAS QUE SE PROPORCIONA EL SERVICIO EN ESTIAJE: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496"/>
  <sheetViews>
    <sheetView topLeftCell="C4" zoomScale="70" zoomScaleNormal="70" workbookViewId="0">
      <selection activeCell="I8" sqref="I8"/>
    </sheetView>
  </sheetViews>
  <sheetFormatPr baseColWidth="10" defaultRowHeight="15" x14ac:dyDescent="0.25"/>
  <cols>
    <col min="1" max="1" width="49.5703125" style="1" bestFit="1" customWidth="1"/>
    <col min="2" max="2" width="44" bestFit="1" customWidth="1"/>
    <col min="3" max="3" width="11.5703125" style="32" customWidth="1"/>
    <col min="4" max="4" width="12" style="32" customWidth="1"/>
    <col min="5" max="5" width="10.5703125" style="32" customWidth="1"/>
    <col min="6" max="6" width="27.85546875" style="32" customWidth="1"/>
    <col min="7" max="7" width="36" style="32" customWidth="1"/>
    <col min="8" max="8" width="13.42578125" bestFit="1" customWidth="1"/>
    <col min="9" max="9" width="36.7109375" style="32" customWidth="1"/>
    <col min="10" max="10" width="22" style="32" customWidth="1"/>
    <col min="11" max="11" width="11.140625" customWidth="1"/>
    <col min="12" max="12" width="14" customWidth="1"/>
    <col min="13" max="13" width="13.7109375" customWidth="1"/>
    <col min="14" max="14" width="11.28515625" customWidth="1"/>
    <col min="15" max="15" width="21.140625" customWidth="1"/>
    <col min="16" max="16" width="19" customWidth="1"/>
    <col min="17" max="17" width="17" style="32" customWidth="1"/>
    <col min="18" max="18" width="14.28515625" bestFit="1" customWidth="1"/>
    <col min="19" max="19" width="27.7109375" style="32" customWidth="1"/>
    <col min="20" max="20" width="17.28515625" customWidth="1"/>
    <col min="21" max="21" width="15.28515625" bestFit="1" customWidth="1"/>
    <col min="22" max="22" width="17.140625" bestFit="1" customWidth="1"/>
    <col min="23" max="23" width="16.85546875" customWidth="1"/>
    <col min="24" max="24" width="25.85546875" customWidth="1"/>
    <col min="25" max="25" width="43.42578125" bestFit="1" customWidth="1"/>
    <col min="26" max="26" width="34.85546875" style="32" customWidth="1"/>
    <col min="27" max="27" width="24.85546875" bestFit="1" customWidth="1"/>
    <col min="28" max="28" width="29" bestFit="1" customWidth="1"/>
    <col min="29" max="29" width="11.42578125" customWidth="1"/>
    <col min="30" max="30" width="15.5703125" customWidth="1"/>
    <col min="31" max="31" width="27.28515625" style="32" customWidth="1"/>
    <col min="32" max="32" width="19" customWidth="1"/>
    <col min="33" max="33" width="14.85546875" customWidth="1"/>
    <col min="34" max="34" width="13.42578125" customWidth="1"/>
    <col min="35" max="35" width="20.42578125" customWidth="1"/>
    <col min="36" max="36" width="18.42578125" bestFit="1" customWidth="1"/>
    <col min="37" max="37" width="14.42578125" customWidth="1"/>
    <col min="38" max="38" width="23" customWidth="1"/>
    <col min="39" max="39" width="16.7109375" customWidth="1"/>
    <col min="40" max="40" width="18.140625" customWidth="1"/>
    <col min="41" max="41" width="20" customWidth="1"/>
    <col min="42" max="42" width="17.42578125" customWidth="1"/>
    <col min="43" max="43" width="20.140625" style="32" customWidth="1"/>
    <col min="44" max="44" width="31.42578125" style="32" customWidth="1"/>
    <col min="45" max="45" width="29" bestFit="1" customWidth="1"/>
    <col min="46" max="46" width="18.42578125" bestFit="1" customWidth="1"/>
    <col min="47" max="47" width="18" customWidth="1"/>
    <col min="48" max="48" width="31" style="32" customWidth="1"/>
    <col min="49" max="49" width="19.85546875" customWidth="1"/>
    <col min="50" max="50" width="22.28515625" bestFit="1" customWidth="1"/>
    <col min="51" max="51" width="30.5703125" customWidth="1"/>
    <col min="52" max="52" width="21.85546875" customWidth="1"/>
    <col min="53" max="53" width="16.85546875" style="32" customWidth="1"/>
    <col min="54" max="54" width="28.140625" style="32" customWidth="1"/>
    <col min="55" max="55" width="28.42578125" customWidth="1"/>
    <col min="56" max="56" width="34" style="32" customWidth="1"/>
    <col min="57" max="57" width="20.85546875" customWidth="1"/>
    <col min="58" max="58" width="22.5703125" bestFit="1" customWidth="1"/>
    <col min="59" max="59" width="36.5703125" customWidth="1"/>
    <col min="60" max="60" width="22.28515625" customWidth="1"/>
    <col min="61" max="61" width="21" customWidth="1"/>
    <col min="62" max="62" width="17.28515625" customWidth="1"/>
    <col min="63" max="63" width="16.42578125" customWidth="1"/>
    <col min="64" max="64" width="21.140625" customWidth="1"/>
    <col min="65" max="65" width="17.5703125" bestFit="1" customWidth="1"/>
    <col min="66" max="66" width="18.140625" customWidth="1"/>
    <col min="67" max="67" width="27.140625" customWidth="1"/>
    <col min="68" max="68" width="26.85546875" customWidth="1"/>
    <col min="69" max="69" width="19.5703125" customWidth="1"/>
    <col min="70" max="70" width="27.7109375" bestFit="1" customWidth="1"/>
    <col min="71" max="71" width="21.7109375" bestFit="1" customWidth="1"/>
    <col min="72" max="72" width="20.42578125" bestFit="1" customWidth="1"/>
    <col min="73" max="73" width="33.5703125" style="32" customWidth="1"/>
    <col min="74" max="74" width="22.85546875" customWidth="1"/>
    <col min="75" max="75" width="20.85546875" bestFit="1" customWidth="1"/>
    <col min="76" max="76" width="32.85546875" customWidth="1"/>
    <col min="77" max="77" width="34.42578125" customWidth="1"/>
    <col min="78" max="78" width="20" bestFit="1" customWidth="1"/>
    <col min="79" max="79" width="28.5703125" customWidth="1"/>
    <col min="80" max="80" width="25.42578125" bestFit="1" customWidth="1"/>
    <col min="81" max="81" width="28.85546875" customWidth="1"/>
    <col min="82" max="82" width="30.42578125" customWidth="1"/>
    <col min="83" max="83" width="29.140625" customWidth="1"/>
    <col min="84" max="84" width="33.42578125" customWidth="1"/>
    <col min="85" max="85" width="27.140625" customWidth="1"/>
    <col min="86" max="86" width="27.42578125" customWidth="1"/>
    <col min="87" max="87" width="17.42578125" customWidth="1"/>
    <col min="88" max="88" width="23.85546875" bestFit="1" customWidth="1"/>
    <col min="89" max="89" width="20.42578125" customWidth="1"/>
    <col min="90" max="90" width="19.7109375" customWidth="1"/>
    <col min="91" max="91" width="22.42578125" bestFit="1" customWidth="1"/>
    <col min="92" max="92" width="33" customWidth="1"/>
    <col min="93" max="93" width="23.85546875" customWidth="1"/>
    <col min="94" max="94" width="23.5703125" customWidth="1"/>
    <col min="95" max="95" width="27.140625" customWidth="1"/>
    <col min="96" max="96" width="17.7109375" customWidth="1"/>
    <col min="97" max="97" width="15" customWidth="1"/>
    <col min="98" max="98" width="16.7109375" customWidth="1"/>
    <col min="99" max="99" width="17.140625" customWidth="1"/>
    <col min="100" max="100" width="17" customWidth="1"/>
    <col min="101" max="101" width="26.140625" customWidth="1"/>
    <col min="102" max="102" width="19.42578125" customWidth="1"/>
    <col min="103" max="103" width="22.7109375" customWidth="1"/>
    <col min="104" max="104" width="29" customWidth="1"/>
    <col min="105" max="105" width="18.85546875" bestFit="1" customWidth="1"/>
    <col min="106" max="106" width="24.5703125" customWidth="1"/>
    <col min="107" max="107" width="25" customWidth="1"/>
    <col min="108" max="108" width="23.140625" customWidth="1"/>
    <col min="109" max="109" width="19.42578125" customWidth="1"/>
    <col min="110" max="110" width="29.42578125" customWidth="1"/>
    <col min="111" max="111" width="18.28515625" customWidth="1"/>
    <col min="112" max="112" width="29.42578125" customWidth="1"/>
    <col min="113" max="113" width="26.28515625" customWidth="1"/>
    <col min="114" max="114" width="27.28515625" bestFit="1" customWidth="1"/>
    <col min="115" max="115" width="28.5703125" customWidth="1"/>
    <col min="116" max="116" width="11.85546875" customWidth="1"/>
    <col min="117" max="117" width="23.140625" customWidth="1"/>
    <col min="118" max="118" width="22.42578125" customWidth="1"/>
    <col min="119" max="119" width="27" customWidth="1"/>
    <col min="120" max="120" width="21.42578125" customWidth="1"/>
    <col min="121" max="121" width="11.42578125" style="19"/>
  </cols>
  <sheetData>
    <row r="1" spans="1:121" s="25" customFormat="1" ht="41.25" customHeight="1" thickBot="1" x14ac:dyDescent="0.3">
      <c r="A1" s="16" t="s">
        <v>245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256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1557</v>
      </c>
      <c r="AO1" s="18" t="s">
        <v>37</v>
      </c>
      <c r="AP1" s="18" t="s">
        <v>38</v>
      </c>
      <c r="AQ1" s="18" t="s">
        <v>39</v>
      </c>
      <c r="AR1" s="18" t="s">
        <v>40</v>
      </c>
      <c r="AS1" s="18" t="s">
        <v>41</v>
      </c>
      <c r="AT1" s="18" t="s">
        <v>42</v>
      </c>
      <c r="AU1" s="18" t="s">
        <v>43</v>
      </c>
      <c r="AV1" s="18" t="s">
        <v>44</v>
      </c>
      <c r="AW1" s="18" t="s">
        <v>45</v>
      </c>
      <c r="AX1" s="18" t="s">
        <v>46</v>
      </c>
      <c r="AY1" s="18" t="s">
        <v>47</v>
      </c>
      <c r="AZ1" s="18" t="s">
        <v>48</v>
      </c>
      <c r="BA1" s="18" t="s">
        <v>49</v>
      </c>
      <c r="BB1" s="18" t="s">
        <v>50</v>
      </c>
      <c r="BC1" s="18" t="s">
        <v>51</v>
      </c>
      <c r="BD1" s="18" t="s">
        <v>52</v>
      </c>
      <c r="BE1" s="18" t="s">
        <v>53</v>
      </c>
      <c r="BF1" s="18" t="s">
        <v>54</v>
      </c>
      <c r="BG1" s="18" t="s">
        <v>55</v>
      </c>
      <c r="BH1" s="18" t="s">
        <v>56</v>
      </c>
      <c r="BI1" s="18" t="s">
        <v>57</v>
      </c>
      <c r="BJ1" s="18" t="s">
        <v>58</v>
      </c>
      <c r="BK1" s="18" t="s">
        <v>59</v>
      </c>
      <c r="BL1" s="18" t="s">
        <v>60</v>
      </c>
      <c r="BM1" s="18" t="s">
        <v>61</v>
      </c>
      <c r="BN1" s="18" t="s">
        <v>62</v>
      </c>
      <c r="BO1" s="18" t="s">
        <v>63</v>
      </c>
      <c r="BP1" s="18" t="s">
        <v>64</v>
      </c>
      <c r="BQ1" s="18" t="s">
        <v>65</v>
      </c>
      <c r="BR1" s="18" t="s">
        <v>66</v>
      </c>
      <c r="BS1" s="18" t="s">
        <v>67</v>
      </c>
      <c r="BT1" s="18" t="s">
        <v>68</v>
      </c>
      <c r="BU1" s="18" t="s">
        <v>69</v>
      </c>
      <c r="BV1" s="18" t="s">
        <v>70</v>
      </c>
      <c r="BW1" s="18" t="s">
        <v>71</v>
      </c>
      <c r="BX1" s="18" t="s">
        <v>72</v>
      </c>
      <c r="BY1" s="18" t="s">
        <v>73</v>
      </c>
      <c r="BZ1" s="18" t="s">
        <v>74</v>
      </c>
      <c r="CA1" s="18" t="s">
        <v>75</v>
      </c>
      <c r="CB1" s="18" t="s">
        <v>76</v>
      </c>
      <c r="CC1" s="18" t="s">
        <v>77</v>
      </c>
      <c r="CD1" s="18" t="s">
        <v>78</v>
      </c>
      <c r="CE1" s="18" t="s">
        <v>79</v>
      </c>
      <c r="CF1" s="18" t="s">
        <v>80</v>
      </c>
      <c r="CG1" s="18" t="s">
        <v>81</v>
      </c>
      <c r="CH1" s="18" t="s">
        <v>82</v>
      </c>
      <c r="CI1" s="18" t="s">
        <v>83</v>
      </c>
      <c r="CJ1" s="18" t="s">
        <v>84</v>
      </c>
      <c r="CK1" s="18" t="s">
        <v>85</v>
      </c>
      <c r="CL1" s="18" t="s">
        <v>86</v>
      </c>
      <c r="CM1" s="18" t="s">
        <v>87</v>
      </c>
      <c r="CN1" s="18" t="s">
        <v>88</v>
      </c>
      <c r="CO1" s="18" t="s">
        <v>89</v>
      </c>
      <c r="CP1" s="18" t="s">
        <v>90</v>
      </c>
      <c r="CQ1" s="18" t="s">
        <v>91</v>
      </c>
      <c r="CR1" s="18" t="s">
        <v>92</v>
      </c>
      <c r="CS1" s="18" t="s">
        <v>93</v>
      </c>
      <c r="CT1" s="18" t="s">
        <v>94</v>
      </c>
      <c r="CU1" s="18" t="s">
        <v>95</v>
      </c>
      <c r="CV1" s="18" t="s">
        <v>96</v>
      </c>
      <c r="CW1" s="18" t="s">
        <v>97</v>
      </c>
      <c r="CX1" s="18" t="s">
        <v>98</v>
      </c>
      <c r="CY1" s="18" t="s">
        <v>99</v>
      </c>
      <c r="CZ1" s="18" t="s">
        <v>100</v>
      </c>
      <c r="DA1" s="18" t="s">
        <v>101</v>
      </c>
      <c r="DB1" s="18" t="s">
        <v>102</v>
      </c>
      <c r="DC1" s="18" t="s">
        <v>103</v>
      </c>
      <c r="DD1" s="18" t="s">
        <v>104</v>
      </c>
      <c r="DE1" s="18" t="s">
        <v>105</v>
      </c>
      <c r="DF1" s="18" t="s">
        <v>106</v>
      </c>
      <c r="DG1" s="18" t="s">
        <v>107</v>
      </c>
      <c r="DH1" s="18" t="s">
        <v>108</v>
      </c>
      <c r="DI1" s="18" t="s">
        <v>109</v>
      </c>
      <c r="DJ1" s="18" t="s">
        <v>110</v>
      </c>
      <c r="DK1" s="18" t="s">
        <v>111</v>
      </c>
      <c r="DL1" s="18" t="s">
        <v>112</v>
      </c>
      <c r="DM1" s="18" t="s">
        <v>113</v>
      </c>
      <c r="DN1" s="18" t="s">
        <v>114</v>
      </c>
      <c r="DO1" s="18" t="s">
        <v>115</v>
      </c>
      <c r="DP1" s="18" t="s">
        <v>116</v>
      </c>
      <c r="DQ1" s="24" t="s">
        <v>588</v>
      </c>
    </row>
    <row r="2" spans="1:121" ht="15.75" thickBot="1" x14ac:dyDescent="0.3">
      <c r="A2" s="17" t="s">
        <v>117</v>
      </c>
      <c r="B2" s="2"/>
      <c r="C2" s="33"/>
      <c r="D2" s="33"/>
      <c r="E2" s="33"/>
      <c r="F2" s="33"/>
      <c r="G2" s="41"/>
      <c r="H2" s="2"/>
      <c r="I2" s="33"/>
      <c r="J2" s="33"/>
      <c r="K2" s="2"/>
      <c r="L2" s="2"/>
      <c r="M2" s="2"/>
      <c r="N2" s="2"/>
      <c r="O2" s="2"/>
      <c r="P2" s="2"/>
      <c r="Q2" s="33"/>
      <c r="R2" s="2"/>
      <c r="S2" s="33"/>
      <c r="T2" s="2"/>
      <c r="U2" s="2"/>
      <c r="V2" s="2"/>
      <c r="W2" s="2"/>
      <c r="X2" s="33"/>
      <c r="Y2" s="2"/>
      <c r="Z2" s="33"/>
      <c r="AA2" s="2"/>
      <c r="AB2" s="2"/>
      <c r="AC2" s="2"/>
      <c r="AD2" s="2"/>
      <c r="AE2" s="3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3"/>
      <c r="AR2" s="33"/>
      <c r="AS2" s="33"/>
      <c r="AT2" s="2"/>
      <c r="AU2" s="2"/>
      <c r="AV2" s="33"/>
      <c r="AW2" s="2"/>
      <c r="AX2" s="2"/>
      <c r="AY2" s="2"/>
      <c r="AZ2" s="2"/>
      <c r="BA2" s="33"/>
      <c r="BB2" s="33"/>
      <c r="BC2" s="2"/>
      <c r="BD2" s="33"/>
      <c r="BE2" s="2"/>
      <c r="BF2" s="2"/>
      <c r="BG2" s="33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3"/>
      <c r="BV2" s="2"/>
      <c r="BW2" s="2"/>
      <c r="BX2" s="33"/>
      <c r="BY2" s="33"/>
      <c r="BZ2" s="2"/>
      <c r="CA2" s="2"/>
      <c r="CB2" s="2"/>
      <c r="CC2" s="2"/>
      <c r="CD2" s="2"/>
      <c r="CE2" s="33"/>
      <c r="CF2" s="2"/>
      <c r="CG2" s="2"/>
      <c r="CH2" s="2"/>
      <c r="CI2" s="2"/>
      <c r="CJ2" s="2"/>
      <c r="CK2" s="2"/>
      <c r="CL2" s="2"/>
      <c r="CM2" s="2"/>
      <c r="CN2" s="33"/>
      <c r="CO2" s="2"/>
      <c r="CP2" s="2"/>
      <c r="CQ2" s="2"/>
      <c r="CR2" s="2"/>
      <c r="CS2" s="2"/>
      <c r="CT2" s="2"/>
      <c r="CU2" s="2"/>
      <c r="CV2" s="2"/>
      <c r="CW2" s="33"/>
      <c r="CX2" s="2"/>
      <c r="CY2" s="2"/>
      <c r="CZ2" s="2"/>
      <c r="DA2" s="2"/>
      <c r="DB2" s="33"/>
      <c r="DC2" s="2"/>
      <c r="DD2" s="2"/>
      <c r="DE2" s="2"/>
      <c r="DF2" s="2"/>
      <c r="DG2" s="2"/>
      <c r="DH2" s="33"/>
      <c r="DI2" s="2"/>
      <c r="DJ2" s="2"/>
      <c r="DK2" s="2"/>
      <c r="DL2" s="2"/>
      <c r="DM2" s="2"/>
      <c r="DN2" s="2"/>
      <c r="DO2" s="2"/>
      <c r="DP2" s="3"/>
    </row>
    <row r="3" spans="1:121" ht="15.75" thickBot="1" x14ac:dyDescent="0.3">
      <c r="A3" s="12" t="s">
        <v>118</v>
      </c>
      <c r="B3" s="4" t="s">
        <v>589</v>
      </c>
      <c r="C3" s="34" t="s">
        <v>602</v>
      </c>
      <c r="D3" s="34" t="s">
        <v>615</v>
      </c>
      <c r="E3" s="34" t="s">
        <v>626</v>
      </c>
      <c r="F3" s="34" t="s">
        <v>638</v>
      </c>
      <c r="G3" s="42" t="s">
        <v>268</v>
      </c>
      <c r="H3" s="34" t="s">
        <v>651</v>
      </c>
      <c r="I3" s="34" t="s">
        <v>286</v>
      </c>
      <c r="J3" s="34" t="s">
        <v>665</v>
      </c>
      <c r="K3" s="34" t="s">
        <v>677</v>
      </c>
      <c r="L3" s="34" t="s">
        <v>1674</v>
      </c>
      <c r="M3" s="34" t="s">
        <v>1696</v>
      </c>
      <c r="N3" s="34" t="s">
        <v>691</v>
      </c>
      <c r="O3" s="34" t="s">
        <v>703</v>
      </c>
      <c r="P3" s="34" t="s">
        <v>715</v>
      </c>
      <c r="Q3" s="34" t="s">
        <v>1372</v>
      </c>
      <c r="R3" s="34" t="s">
        <v>1707</v>
      </c>
      <c r="S3" s="34" t="s">
        <v>366</v>
      </c>
      <c r="T3" s="34" t="s">
        <v>1383</v>
      </c>
      <c r="U3" s="34" t="s">
        <v>1796</v>
      </c>
      <c r="V3" s="34" t="s">
        <v>730</v>
      </c>
      <c r="W3" s="34" t="s">
        <v>744</v>
      </c>
      <c r="X3" s="34" t="s">
        <v>569</v>
      </c>
      <c r="Y3" s="132" t="s">
        <v>1348</v>
      </c>
      <c r="Z3" s="34" t="s">
        <v>319</v>
      </c>
      <c r="AA3" s="34" t="s">
        <v>1682</v>
      </c>
      <c r="AB3" s="34" t="s">
        <v>757</v>
      </c>
      <c r="AC3" s="34" t="s">
        <v>772</v>
      </c>
      <c r="AD3" s="34" t="s">
        <v>786</v>
      </c>
      <c r="AE3" s="34" t="s">
        <v>303</v>
      </c>
      <c r="AF3" s="34" t="s">
        <v>1395</v>
      </c>
      <c r="AG3" s="64" t="s">
        <v>813</v>
      </c>
      <c r="AH3" s="64" t="s">
        <v>800</v>
      </c>
      <c r="AI3" s="64" t="s">
        <v>829</v>
      </c>
      <c r="AJ3" s="34" t="s">
        <v>1812</v>
      </c>
      <c r="AK3" s="64" t="s">
        <v>842</v>
      </c>
      <c r="AL3" s="64" t="s">
        <v>855</v>
      </c>
      <c r="AM3" s="34" t="s">
        <v>1720</v>
      </c>
      <c r="AN3" s="34" t="s">
        <v>1558</v>
      </c>
      <c r="AO3" s="64" t="s">
        <v>867</v>
      </c>
      <c r="AP3" s="34" t="s">
        <v>1826</v>
      </c>
      <c r="AQ3" s="64" t="s">
        <v>879</v>
      </c>
      <c r="AR3" s="34" t="s">
        <v>383</v>
      </c>
      <c r="AS3" s="34" t="s">
        <v>336</v>
      </c>
      <c r="AT3" s="64" t="s">
        <v>891</v>
      </c>
      <c r="AU3" s="34" t="s">
        <v>1731</v>
      </c>
      <c r="AV3" s="34" t="s">
        <v>350</v>
      </c>
      <c r="AW3" s="34" t="s">
        <v>1742</v>
      </c>
      <c r="AX3" s="34" t="s">
        <v>1597</v>
      </c>
      <c r="AY3" s="64" t="s">
        <v>914</v>
      </c>
      <c r="AZ3" s="64" t="s">
        <v>903</v>
      </c>
      <c r="BA3" s="34" t="s">
        <v>1360</v>
      </c>
      <c r="BB3" s="34" t="s">
        <v>399</v>
      </c>
      <c r="BC3" s="63" t="s">
        <v>926</v>
      </c>
      <c r="BD3" s="34" t="s">
        <v>415</v>
      </c>
      <c r="BE3" s="34" t="s">
        <v>1624</v>
      </c>
      <c r="BF3" s="64" t="s">
        <v>941</v>
      </c>
      <c r="BG3" s="34" t="s">
        <v>431</v>
      </c>
      <c r="BH3" s="64" t="s">
        <v>952</v>
      </c>
      <c r="BI3" s="64" t="s">
        <v>968</v>
      </c>
      <c r="BJ3" s="64" t="s">
        <v>979</v>
      </c>
      <c r="BK3" s="34" t="s">
        <v>1408</v>
      </c>
      <c r="BL3" s="64" t="s">
        <v>992</v>
      </c>
      <c r="BM3" s="34" t="s">
        <v>1837</v>
      </c>
      <c r="BN3" s="34" t="s">
        <v>1636</v>
      </c>
      <c r="BO3" s="64" t="s">
        <v>1005</v>
      </c>
      <c r="BP3" s="64" t="s">
        <v>1016</v>
      </c>
      <c r="BQ3" s="34" t="s">
        <v>1609</v>
      </c>
      <c r="BR3" s="34" t="s">
        <v>1422</v>
      </c>
      <c r="BS3" s="34" t="s">
        <v>1851</v>
      </c>
      <c r="BT3" s="64" t="s">
        <v>1027</v>
      </c>
      <c r="BU3" s="34" t="s">
        <v>446</v>
      </c>
      <c r="BV3" s="64" t="s">
        <v>1037</v>
      </c>
      <c r="BW3" s="34" t="s">
        <v>1436</v>
      </c>
      <c r="BX3" s="34" t="s">
        <v>458</v>
      </c>
      <c r="BY3" s="34" t="s">
        <v>474</v>
      </c>
      <c r="BZ3" s="34">
        <v>79</v>
      </c>
      <c r="CA3" s="34" t="s">
        <v>1754</v>
      </c>
      <c r="CB3" s="34" t="s">
        <v>1864</v>
      </c>
      <c r="CC3" s="64" t="s">
        <v>1049</v>
      </c>
      <c r="CD3" s="64" t="s">
        <v>1061</v>
      </c>
      <c r="CE3" s="34" t="s">
        <v>490</v>
      </c>
      <c r="CF3" s="64" t="s">
        <v>1073</v>
      </c>
      <c r="CG3" s="64" t="s">
        <v>1086</v>
      </c>
      <c r="CH3" s="64" t="s">
        <v>1097</v>
      </c>
      <c r="CI3" s="34" t="s">
        <v>1451</v>
      </c>
      <c r="CJ3" s="64" t="s">
        <v>1108</v>
      </c>
      <c r="CK3" s="64" t="s">
        <v>1133</v>
      </c>
      <c r="CL3" s="34" t="s">
        <v>1766</v>
      </c>
      <c r="CM3" s="64" t="s">
        <v>1118</v>
      </c>
      <c r="CN3" s="34" t="s">
        <v>505</v>
      </c>
      <c r="CO3" s="64" t="s">
        <v>1144</v>
      </c>
      <c r="CP3" s="64" t="s">
        <v>1158</v>
      </c>
      <c r="CQ3" s="64" t="s">
        <v>1170</v>
      </c>
      <c r="CR3" s="34" t="s">
        <v>1464</v>
      </c>
      <c r="CS3" s="4" t="s">
        <v>1877</v>
      </c>
      <c r="CT3" s="34" t="s">
        <v>1479</v>
      </c>
      <c r="CU3" s="34" t="s">
        <v>1489</v>
      </c>
      <c r="CV3" s="34" t="s">
        <v>1501</v>
      </c>
      <c r="CW3" s="34" t="s">
        <v>522</v>
      </c>
      <c r="CX3" s="34" t="s">
        <v>1511</v>
      </c>
      <c r="CY3" s="64" t="s">
        <v>1182</v>
      </c>
      <c r="CZ3" s="64" t="s">
        <v>1193</v>
      </c>
      <c r="DA3" s="34" t="s">
        <v>1891</v>
      </c>
      <c r="DB3" s="34" t="s">
        <v>537</v>
      </c>
      <c r="DC3" s="34" t="s">
        <v>1775</v>
      </c>
      <c r="DD3" s="34" t="s">
        <v>1649</v>
      </c>
      <c r="DE3" s="34" t="s">
        <v>1521</v>
      </c>
      <c r="DF3" s="64" t="s">
        <v>1205</v>
      </c>
      <c r="DG3" s="34" t="s">
        <v>1532</v>
      </c>
      <c r="DH3" s="34" t="s">
        <v>555</v>
      </c>
      <c r="DI3" s="64" t="s">
        <v>1785</v>
      </c>
      <c r="DJ3" s="64" t="s">
        <v>1216</v>
      </c>
      <c r="DK3" s="64" t="s">
        <v>1227</v>
      </c>
      <c r="DL3" s="4"/>
      <c r="DM3" s="34" t="s">
        <v>1544</v>
      </c>
      <c r="DN3" s="34" t="s">
        <v>1662</v>
      </c>
      <c r="DO3" s="64" t="s">
        <v>1238</v>
      </c>
      <c r="DP3" s="65" t="s">
        <v>1248</v>
      </c>
      <c r="DQ3" s="21">
        <f t="shared" ref="DQ3:DQ26" si="0">COUNTA(B3:DP3)</f>
        <v>118</v>
      </c>
    </row>
    <row r="4" spans="1:121" ht="45.75" thickBot="1" x14ac:dyDescent="0.3">
      <c r="A4" s="13" t="s">
        <v>119</v>
      </c>
      <c r="B4" s="5" t="s">
        <v>0</v>
      </c>
      <c r="C4" s="31" t="s">
        <v>603</v>
      </c>
      <c r="D4" s="31" t="s">
        <v>616</v>
      </c>
      <c r="E4" s="31" t="s">
        <v>3</v>
      </c>
      <c r="F4" s="31" t="s">
        <v>639</v>
      </c>
      <c r="G4" s="43" t="s">
        <v>5</v>
      </c>
      <c r="H4" s="31" t="s">
        <v>256</v>
      </c>
      <c r="I4" s="31" t="s">
        <v>6</v>
      </c>
      <c r="J4" s="31" t="s">
        <v>666</v>
      </c>
      <c r="K4" s="31" t="s">
        <v>8</v>
      </c>
      <c r="L4" s="31" t="s">
        <v>9</v>
      </c>
      <c r="M4" s="31" t="s">
        <v>10</v>
      </c>
      <c r="N4" s="31" t="s">
        <v>11</v>
      </c>
      <c r="O4" s="31" t="s">
        <v>12</v>
      </c>
      <c r="P4" s="31" t="s">
        <v>716</v>
      </c>
      <c r="Q4" s="31" t="s">
        <v>1373</v>
      </c>
      <c r="R4" s="31" t="s">
        <v>15</v>
      </c>
      <c r="S4" s="31" t="s">
        <v>16</v>
      </c>
      <c r="T4" s="31" t="s">
        <v>17</v>
      </c>
      <c r="U4" s="31" t="s">
        <v>18</v>
      </c>
      <c r="V4" s="31" t="s">
        <v>19</v>
      </c>
      <c r="W4" s="31" t="s">
        <v>745</v>
      </c>
      <c r="X4" s="31" t="s">
        <v>570</v>
      </c>
      <c r="Y4" s="133" t="s">
        <v>22</v>
      </c>
      <c r="Z4" s="31" t="s">
        <v>320</v>
      </c>
      <c r="AA4" s="31" t="s">
        <v>1683</v>
      </c>
      <c r="AB4" s="31" t="s">
        <v>758</v>
      </c>
      <c r="AC4" s="31" t="s">
        <v>26</v>
      </c>
      <c r="AD4" s="31" t="s">
        <v>787</v>
      </c>
      <c r="AE4" s="31" t="s">
        <v>28</v>
      </c>
      <c r="AF4" s="31" t="s">
        <v>1396</v>
      </c>
      <c r="AG4" s="31" t="s">
        <v>814</v>
      </c>
      <c r="AH4" s="31" t="s">
        <v>31</v>
      </c>
      <c r="AI4" s="31" t="s">
        <v>32</v>
      </c>
      <c r="AJ4" s="31" t="s">
        <v>1813</v>
      </c>
      <c r="AK4" s="31" t="s">
        <v>843</v>
      </c>
      <c r="AL4" s="31" t="s">
        <v>35</v>
      </c>
      <c r="AM4" s="31" t="s">
        <v>36</v>
      </c>
      <c r="AN4" s="31" t="s">
        <v>1557</v>
      </c>
      <c r="AO4" s="31" t="s">
        <v>37</v>
      </c>
      <c r="AP4" s="31" t="s">
        <v>1827</v>
      </c>
      <c r="AQ4" s="31" t="s">
        <v>39</v>
      </c>
      <c r="AR4" s="31" t="s">
        <v>40</v>
      </c>
      <c r="AS4" s="31" t="s">
        <v>337</v>
      </c>
      <c r="AT4" s="31" t="s">
        <v>892</v>
      </c>
      <c r="AU4" s="31" t="s">
        <v>1732</v>
      </c>
      <c r="AV4" s="31" t="s">
        <v>44</v>
      </c>
      <c r="AW4" s="31" t="s">
        <v>1743</v>
      </c>
      <c r="AX4" s="31" t="s">
        <v>1598</v>
      </c>
      <c r="AY4" s="31" t="s">
        <v>47</v>
      </c>
      <c r="AZ4" s="31" t="s">
        <v>904</v>
      </c>
      <c r="BA4" s="31" t="s">
        <v>1361</v>
      </c>
      <c r="BB4" s="31" t="s">
        <v>50</v>
      </c>
      <c r="BC4" s="5" t="s">
        <v>927</v>
      </c>
      <c r="BD4" s="31" t="s">
        <v>52</v>
      </c>
      <c r="BE4" s="31" t="s">
        <v>1625</v>
      </c>
      <c r="BF4" s="31" t="s">
        <v>54</v>
      </c>
      <c r="BG4" s="31" t="s">
        <v>55</v>
      </c>
      <c r="BH4" s="31" t="s">
        <v>56</v>
      </c>
      <c r="BI4" s="31" t="s">
        <v>969</v>
      </c>
      <c r="BJ4" s="31" t="s">
        <v>58</v>
      </c>
      <c r="BK4" s="31" t="s">
        <v>1409</v>
      </c>
      <c r="BL4" s="31" t="s">
        <v>993</v>
      </c>
      <c r="BM4" s="31" t="s">
        <v>61</v>
      </c>
      <c r="BN4" s="31" t="s">
        <v>62</v>
      </c>
      <c r="BO4" s="31" t="s">
        <v>1006</v>
      </c>
      <c r="BP4" s="31" t="s">
        <v>1017</v>
      </c>
      <c r="BQ4" s="31" t="s">
        <v>65</v>
      </c>
      <c r="BR4" s="31" t="s">
        <v>1423</v>
      </c>
      <c r="BS4" s="31" t="s">
        <v>1852</v>
      </c>
      <c r="BT4" s="31" t="s">
        <v>68</v>
      </c>
      <c r="BU4" s="31" t="s">
        <v>447</v>
      </c>
      <c r="BV4" s="31" t="s">
        <v>70</v>
      </c>
      <c r="BW4" s="31" t="s">
        <v>1437</v>
      </c>
      <c r="BX4" s="31" t="s">
        <v>459</v>
      </c>
      <c r="BY4" s="31" t="s">
        <v>73</v>
      </c>
      <c r="BZ4" s="31" t="s">
        <v>1907</v>
      </c>
      <c r="CA4" s="31" t="s">
        <v>1755</v>
      </c>
      <c r="CB4" s="31" t="s">
        <v>1865</v>
      </c>
      <c r="CC4" s="31" t="s">
        <v>77</v>
      </c>
      <c r="CD4" s="31" t="s">
        <v>78</v>
      </c>
      <c r="CE4" s="31" t="s">
        <v>79</v>
      </c>
      <c r="CF4" s="31" t="s">
        <v>80</v>
      </c>
      <c r="CG4" s="31" t="s">
        <v>81</v>
      </c>
      <c r="CH4" s="31" t="s">
        <v>1098</v>
      </c>
      <c r="CI4" s="31" t="s">
        <v>1452</v>
      </c>
      <c r="CJ4" s="31" t="s">
        <v>84</v>
      </c>
      <c r="CK4" s="31" t="s">
        <v>1134</v>
      </c>
      <c r="CL4" s="31" t="s">
        <v>86</v>
      </c>
      <c r="CM4" s="31" t="s">
        <v>1119</v>
      </c>
      <c r="CN4" s="31" t="s">
        <v>506</v>
      </c>
      <c r="CO4" s="31" t="s">
        <v>89</v>
      </c>
      <c r="CP4" s="31" t="s">
        <v>1159</v>
      </c>
      <c r="CQ4" s="31" t="s">
        <v>1171</v>
      </c>
      <c r="CR4" s="31" t="s">
        <v>1465</v>
      </c>
      <c r="CS4" s="5" t="s">
        <v>1878</v>
      </c>
      <c r="CT4" s="31" t="s">
        <v>94</v>
      </c>
      <c r="CU4" s="31" t="s">
        <v>95</v>
      </c>
      <c r="CV4" s="31" t="s">
        <v>96</v>
      </c>
      <c r="CW4" s="31" t="s">
        <v>523</v>
      </c>
      <c r="CX4" s="31" t="s">
        <v>98</v>
      </c>
      <c r="CY4" s="31" t="s">
        <v>99</v>
      </c>
      <c r="CZ4" s="31" t="s">
        <v>100</v>
      </c>
      <c r="DA4" s="31" t="s">
        <v>1892</v>
      </c>
      <c r="DB4" s="31" t="s">
        <v>538</v>
      </c>
      <c r="DC4" s="31" t="s">
        <v>103</v>
      </c>
      <c r="DD4" s="31" t="s">
        <v>1650</v>
      </c>
      <c r="DE4" s="31" t="s">
        <v>105</v>
      </c>
      <c r="DF4" s="31" t="s">
        <v>106</v>
      </c>
      <c r="DG4" s="31" t="s">
        <v>107</v>
      </c>
      <c r="DH4" s="31" t="s">
        <v>108</v>
      </c>
      <c r="DI4" s="31" t="s">
        <v>1786</v>
      </c>
      <c r="DJ4" s="31" t="s">
        <v>1217</v>
      </c>
      <c r="DK4" s="31" t="s">
        <v>111</v>
      </c>
      <c r="DL4" s="5"/>
      <c r="DM4" s="31" t="s">
        <v>1545</v>
      </c>
      <c r="DN4" s="31" t="s">
        <v>1663</v>
      </c>
      <c r="DO4" s="31" t="s">
        <v>115</v>
      </c>
      <c r="DP4" s="66" t="s">
        <v>1249</v>
      </c>
      <c r="DQ4" s="21">
        <f t="shared" si="0"/>
        <v>118</v>
      </c>
    </row>
    <row r="5" spans="1:121" ht="45.75" thickBot="1" x14ac:dyDescent="0.3">
      <c r="A5" s="13" t="s">
        <v>120</v>
      </c>
      <c r="B5" s="5" t="s">
        <v>0</v>
      </c>
      <c r="C5" s="31" t="s">
        <v>603</v>
      </c>
      <c r="D5" s="31" t="s">
        <v>616</v>
      </c>
      <c r="E5" s="31" t="s">
        <v>3</v>
      </c>
      <c r="F5" s="31" t="s">
        <v>639</v>
      </c>
      <c r="G5" s="43" t="s">
        <v>5</v>
      </c>
      <c r="H5" s="31" t="s">
        <v>256</v>
      </c>
      <c r="I5" s="31" t="s">
        <v>6</v>
      </c>
      <c r="J5" s="31" t="s">
        <v>7</v>
      </c>
      <c r="K5" s="31" t="s">
        <v>8</v>
      </c>
      <c r="L5" s="31" t="s">
        <v>9</v>
      </c>
      <c r="M5" s="31" t="s">
        <v>10</v>
      </c>
      <c r="N5" s="31" t="s">
        <v>11</v>
      </c>
      <c r="O5" s="31" t="s">
        <v>12</v>
      </c>
      <c r="P5" s="31" t="s">
        <v>716</v>
      </c>
      <c r="Q5" s="31" t="s">
        <v>1373</v>
      </c>
      <c r="R5" s="31" t="s">
        <v>15</v>
      </c>
      <c r="S5" s="31" t="s">
        <v>16</v>
      </c>
      <c r="T5" s="31" t="s">
        <v>17</v>
      </c>
      <c r="U5" s="31" t="s">
        <v>1797</v>
      </c>
      <c r="V5" s="31" t="s">
        <v>19</v>
      </c>
      <c r="W5" s="31" t="s">
        <v>745</v>
      </c>
      <c r="X5" s="31" t="s">
        <v>571</v>
      </c>
      <c r="Y5" s="133" t="s">
        <v>22</v>
      </c>
      <c r="Z5" s="31" t="s">
        <v>320</v>
      </c>
      <c r="AA5" s="31" t="s">
        <v>1684</v>
      </c>
      <c r="AB5" s="31" t="s">
        <v>759</v>
      </c>
      <c r="AC5" s="31" t="s">
        <v>26</v>
      </c>
      <c r="AD5" s="31" t="s">
        <v>787</v>
      </c>
      <c r="AE5" s="31" t="s">
        <v>28</v>
      </c>
      <c r="AF5" s="31" t="s">
        <v>1396</v>
      </c>
      <c r="AG5" s="31" t="s">
        <v>814</v>
      </c>
      <c r="AH5" s="31" t="s">
        <v>31</v>
      </c>
      <c r="AI5" s="31" t="s">
        <v>32</v>
      </c>
      <c r="AJ5" s="31" t="s">
        <v>1813</v>
      </c>
      <c r="AK5" s="31" t="s">
        <v>843</v>
      </c>
      <c r="AL5" s="31" t="s">
        <v>35</v>
      </c>
      <c r="AM5" s="31" t="s">
        <v>36</v>
      </c>
      <c r="AN5" s="31" t="s">
        <v>1557</v>
      </c>
      <c r="AO5" s="31" t="s">
        <v>37</v>
      </c>
      <c r="AP5" s="31" t="s">
        <v>1827</v>
      </c>
      <c r="AQ5" s="31" t="s">
        <v>39</v>
      </c>
      <c r="AR5" s="31" t="s">
        <v>40</v>
      </c>
      <c r="AS5" s="31" t="s">
        <v>338</v>
      </c>
      <c r="AT5" s="31" t="s">
        <v>892</v>
      </c>
      <c r="AU5" s="31" t="s">
        <v>1732</v>
      </c>
      <c r="AV5" s="31" t="s">
        <v>44</v>
      </c>
      <c r="AW5" s="31" t="s">
        <v>1743</v>
      </c>
      <c r="AX5" s="31" t="s">
        <v>1598</v>
      </c>
      <c r="AY5" s="31" t="s">
        <v>47</v>
      </c>
      <c r="AZ5" s="31" t="s">
        <v>904</v>
      </c>
      <c r="BA5" s="31" t="s">
        <v>1361</v>
      </c>
      <c r="BB5" s="31" t="s">
        <v>50</v>
      </c>
      <c r="BC5" s="5" t="s">
        <v>927</v>
      </c>
      <c r="BD5" s="31" t="s">
        <v>52</v>
      </c>
      <c r="BE5" s="31" t="s">
        <v>1625</v>
      </c>
      <c r="BF5" s="31" t="s">
        <v>54</v>
      </c>
      <c r="BG5" s="31" t="s">
        <v>55</v>
      </c>
      <c r="BH5" s="31" t="s">
        <v>56</v>
      </c>
      <c r="BI5" s="31" t="s">
        <v>969</v>
      </c>
      <c r="BJ5" s="31" t="s">
        <v>58</v>
      </c>
      <c r="BK5" s="31" t="s">
        <v>1409</v>
      </c>
      <c r="BL5" s="31" t="s">
        <v>993</v>
      </c>
      <c r="BM5" s="31" t="s">
        <v>61</v>
      </c>
      <c r="BN5" s="31" t="s">
        <v>62</v>
      </c>
      <c r="BO5" s="31" t="s">
        <v>1006</v>
      </c>
      <c r="BP5" s="31" t="s">
        <v>1017</v>
      </c>
      <c r="BQ5" s="31" t="s">
        <v>65</v>
      </c>
      <c r="BR5" s="31" t="s">
        <v>1423</v>
      </c>
      <c r="BS5" s="31" t="s">
        <v>1852</v>
      </c>
      <c r="BT5" s="31" t="s">
        <v>68</v>
      </c>
      <c r="BU5" s="31" t="s">
        <v>447</v>
      </c>
      <c r="BV5" s="31" t="s">
        <v>70</v>
      </c>
      <c r="BW5" s="31" t="s">
        <v>1437</v>
      </c>
      <c r="BX5" s="31" t="s">
        <v>459</v>
      </c>
      <c r="BY5" s="31" t="s">
        <v>73</v>
      </c>
      <c r="BZ5" s="31" t="s">
        <v>1908</v>
      </c>
      <c r="CA5" s="31" t="s">
        <v>1755</v>
      </c>
      <c r="CB5" s="31" t="s">
        <v>1865</v>
      </c>
      <c r="CC5" s="31" t="s">
        <v>77</v>
      </c>
      <c r="CD5" s="31" t="s">
        <v>78</v>
      </c>
      <c r="CE5" s="31" t="s">
        <v>79</v>
      </c>
      <c r="CF5" s="31" t="s">
        <v>80</v>
      </c>
      <c r="CG5" s="31" t="s">
        <v>81</v>
      </c>
      <c r="CH5" s="31" t="s">
        <v>1098</v>
      </c>
      <c r="CI5" s="31" t="s">
        <v>1452</v>
      </c>
      <c r="CJ5" s="31" t="s">
        <v>84</v>
      </c>
      <c r="CK5" s="31" t="s">
        <v>1134</v>
      </c>
      <c r="CL5" s="31" t="s">
        <v>86</v>
      </c>
      <c r="CM5" s="31" t="s">
        <v>1119</v>
      </c>
      <c r="CN5" s="31" t="s">
        <v>506</v>
      </c>
      <c r="CO5" s="31" t="s">
        <v>89</v>
      </c>
      <c r="CP5" s="31" t="s">
        <v>1159</v>
      </c>
      <c r="CQ5" s="31" t="s">
        <v>1171</v>
      </c>
      <c r="CR5" s="31" t="s">
        <v>1465</v>
      </c>
      <c r="CS5" s="5" t="s">
        <v>1878</v>
      </c>
      <c r="CT5" s="31" t="s">
        <v>94</v>
      </c>
      <c r="CU5" s="31" t="s">
        <v>95</v>
      </c>
      <c r="CV5" s="31" t="s">
        <v>96</v>
      </c>
      <c r="CW5" s="31" t="s">
        <v>523</v>
      </c>
      <c r="CX5" s="31" t="s">
        <v>98</v>
      </c>
      <c r="CY5" s="31" t="s">
        <v>99</v>
      </c>
      <c r="CZ5" s="31" t="s">
        <v>100</v>
      </c>
      <c r="DA5" s="31" t="s">
        <v>1892</v>
      </c>
      <c r="DB5" s="31" t="s">
        <v>538</v>
      </c>
      <c r="DC5" s="31" t="s">
        <v>103</v>
      </c>
      <c r="DD5" s="31" t="s">
        <v>1650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1786</v>
      </c>
      <c r="DJ5" s="31" t="s">
        <v>1218</v>
      </c>
      <c r="DK5" s="31" t="s">
        <v>111</v>
      </c>
      <c r="DL5" s="5"/>
      <c r="DM5" s="31" t="s">
        <v>1545</v>
      </c>
      <c r="DN5" s="31" t="s">
        <v>1663</v>
      </c>
      <c r="DO5" s="31" t="s">
        <v>115</v>
      </c>
      <c r="DP5" s="66" t="s">
        <v>1249</v>
      </c>
      <c r="DQ5" s="21">
        <f t="shared" si="0"/>
        <v>118</v>
      </c>
    </row>
    <row r="6" spans="1:121" ht="150.75" thickBot="1" x14ac:dyDescent="0.3">
      <c r="A6" s="13" t="s">
        <v>121</v>
      </c>
      <c r="B6" s="5" t="s">
        <v>590</v>
      </c>
      <c r="C6" s="31" t="s">
        <v>604</v>
      </c>
      <c r="D6" s="31" t="s">
        <v>604</v>
      </c>
      <c r="E6" s="31" t="s">
        <v>627</v>
      </c>
      <c r="F6" s="31" t="s">
        <v>640</v>
      </c>
      <c r="G6" s="43" t="s">
        <v>269</v>
      </c>
      <c r="H6" s="31" t="s">
        <v>652</v>
      </c>
      <c r="I6" s="31" t="s">
        <v>287</v>
      </c>
      <c r="J6" s="31" t="s">
        <v>667</v>
      </c>
      <c r="K6" s="31" t="s">
        <v>678</v>
      </c>
      <c r="L6" s="31" t="s">
        <v>640</v>
      </c>
      <c r="M6" s="31" t="s">
        <v>640</v>
      </c>
      <c r="N6" s="31" t="s">
        <v>692</v>
      </c>
      <c r="O6" s="31" t="s">
        <v>640</v>
      </c>
      <c r="P6" s="31" t="s">
        <v>717</v>
      </c>
      <c r="Q6" s="31" t="s">
        <v>604</v>
      </c>
      <c r="R6" s="31" t="s">
        <v>640</v>
      </c>
      <c r="S6" s="31" t="s">
        <v>367</v>
      </c>
      <c r="T6" s="31" t="s">
        <v>604</v>
      </c>
      <c r="U6" s="31" t="s">
        <v>604</v>
      </c>
      <c r="V6" s="31" t="s">
        <v>731</v>
      </c>
      <c r="W6" s="31" t="s">
        <v>746</v>
      </c>
      <c r="X6" s="31" t="s">
        <v>572</v>
      </c>
      <c r="Y6" s="133" t="s">
        <v>604</v>
      </c>
      <c r="Z6" s="31" t="s">
        <v>321</v>
      </c>
      <c r="AA6" s="31" t="s">
        <v>604</v>
      </c>
      <c r="AB6" s="31" t="s">
        <v>604</v>
      </c>
      <c r="AC6" s="31" t="s">
        <v>604</v>
      </c>
      <c r="AD6" s="31" t="s">
        <v>604</v>
      </c>
      <c r="AE6" s="31" t="s">
        <v>304</v>
      </c>
      <c r="AF6" s="31" t="s">
        <v>604</v>
      </c>
      <c r="AG6" s="31" t="s">
        <v>815</v>
      </c>
      <c r="AH6" s="31" t="s">
        <v>801</v>
      </c>
      <c r="AI6" s="31" t="s">
        <v>830</v>
      </c>
      <c r="AJ6" s="31" t="s">
        <v>1814</v>
      </c>
      <c r="AK6" s="31" t="s">
        <v>590</v>
      </c>
      <c r="AL6" s="31" t="s">
        <v>856</v>
      </c>
      <c r="AM6" s="31" t="s">
        <v>640</v>
      </c>
      <c r="AN6" s="31" t="s">
        <v>1559</v>
      </c>
      <c r="AO6" s="31" t="s">
        <v>640</v>
      </c>
      <c r="AP6" s="31" t="s">
        <v>1828</v>
      </c>
      <c r="AQ6" s="31" t="s">
        <v>604</v>
      </c>
      <c r="AR6" s="31" t="s">
        <v>384</v>
      </c>
      <c r="AS6" s="31" t="s">
        <v>339</v>
      </c>
      <c r="AT6" s="31" t="s">
        <v>640</v>
      </c>
      <c r="AU6" s="31" t="s">
        <v>640</v>
      </c>
      <c r="AV6" s="31" t="s">
        <v>351</v>
      </c>
      <c r="AW6" s="31" t="s">
        <v>640</v>
      </c>
      <c r="AX6" s="31" t="s">
        <v>604</v>
      </c>
      <c r="AY6" s="31" t="s">
        <v>915</v>
      </c>
      <c r="AZ6" s="31" t="s">
        <v>640</v>
      </c>
      <c r="BA6" s="31" t="s">
        <v>604</v>
      </c>
      <c r="BB6" s="31" t="s">
        <v>400</v>
      </c>
      <c r="BC6" s="5" t="s">
        <v>928</v>
      </c>
      <c r="BD6" s="31" t="s">
        <v>416</v>
      </c>
      <c r="BE6" s="31" t="s">
        <v>746</v>
      </c>
      <c r="BF6" s="31" t="s">
        <v>604</v>
      </c>
      <c r="BG6" s="31" t="s">
        <v>432</v>
      </c>
      <c r="BH6" s="31" t="s">
        <v>953</v>
      </c>
      <c r="BI6" s="31" t="s">
        <v>604</v>
      </c>
      <c r="BJ6" s="31" t="s">
        <v>980</v>
      </c>
      <c r="BK6" s="31" t="s">
        <v>604</v>
      </c>
      <c r="BL6" s="31" t="s">
        <v>994</v>
      </c>
      <c r="BM6" s="31" t="s">
        <v>1838</v>
      </c>
      <c r="BN6" s="31" t="s">
        <v>604</v>
      </c>
      <c r="BO6" s="31" t="s">
        <v>604</v>
      </c>
      <c r="BP6" s="31" t="s">
        <v>604</v>
      </c>
      <c r="BQ6" s="31" t="s">
        <v>1610</v>
      </c>
      <c r="BR6" s="31" t="s">
        <v>604</v>
      </c>
      <c r="BS6" s="31" t="s">
        <v>604</v>
      </c>
      <c r="BT6" s="31" t="s">
        <v>667</v>
      </c>
      <c r="BU6" s="31" t="s">
        <v>448</v>
      </c>
      <c r="BV6" s="31" t="s">
        <v>640</v>
      </c>
      <c r="BW6" s="31" t="s">
        <v>1438</v>
      </c>
      <c r="BX6" s="31" t="s">
        <v>460</v>
      </c>
      <c r="BY6" s="31" t="s">
        <v>475</v>
      </c>
      <c r="BZ6" s="31" t="s">
        <v>1909</v>
      </c>
      <c r="CA6" s="31" t="s">
        <v>604</v>
      </c>
      <c r="CB6" s="31" t="s">
        <v>604</v>
      </c>
      <c r="CC6" s="31" t="s">
        <v>604</v>
      </c>
      <c r="CD6" s="31" t="s">
        <v>604</v>
      </c>
      <c r="CE6" s="31" t="s">
        <v>491</v>
      </c>
      <c r="CF6" s="31" t="s">
        <v>1074</v>
      </c>
      <c r="CG6" s="31" t="s">
        <v>1087</v>
      </c>
      <c r="CH6" s="31" t="s">
        <v>640</v>
      </c>
      <c r="CI6" s="31" t="s">
        <v>604</v>
      </c>
      <c r="CJ6" s="31" t="s">
        <v>640</v>
      </c>
      <c r="CK6" s="31" t="s">
        <v>604</v>
      </c>
      <c r="CL6" s="31" t="s">
        <v>640</v>
      </c>
      <c r="CM6" s="31" t="s">
        <v>640</v>
      </c>
      <c r="CN6" s="31" t="s">
        <v>507</v>
      </c>
      <c r="CO6" s="31" t="s">
        <v>1145</v>
      </c>
      <c r="CP6" s="31" t="s">
        <v>1160</v>
      </c>
      <c r="CQ6" s="31" t="s">
        <v>1172</v>
      </c>
      <c r="CR6" s="31" t="s">
        <v>604</v>
      </c>
      <c r="CS6" s="5" t="s">
        <v>604</v>
      </c>
      <c r="CT6" s="31" t="s">
        <v>746</v>
      </c>
      <c r="CU6" s="31" t="s">
        <v>604</v>
      </c>
      <c r="CV6" s="31" t="s">
        <v>640</v>
      </c>
      <c r="CW6" s="31" t="s">
        <v>524</v>
      </c>
      <c r="CX6" s="31" t="s">
        <v>604</v>
      </c>
      <c r="CY6" s="31" t="s">
        <v>746</v>
      </c>
      <c r="CZ6" s="31" t="s">
        <v>604</v>
      </c>
      <c r="DA6" s="31" t="s">
        <v>1893</v>
      </c>
      <c r="DB6" s="31" t="s">
        <v>539</v>
      </c>
      <c r="DC6" s="31" t="s">
        <v>604</v>
      </c>
      <c r="DD6" s="31" t="s">
        <v>640</v>
      </c>
      <c r="DE6" s="31" t="s">
        <v>1522</v>
      </c>
      <c r="DF6" s="31" t="s">
        <v>604</v>
      </c>
      <c r="DG6" s="31" t="s">
        <v>640</v>
      </c>
      <c r="DH6" s="31" t="s">
        <v>556</v>
      </c>
      <c r="DI6" s="31" t="s">
        <v>604</v>
      </c>
      <c r="DJ6" s="31" t="s">
        <v>604</v>
      </c>
      <c r="DK6" s="31" t="s">
        <v>604</v>
      </c>
      <c r="DL6" s="5"/>
      <c r="DM6" s="31" t="s">
        <v>604</v>
      </c>
      <c r="DN6" s="31" t="s">
        <v>1664</v>
      </c>
      <c r="DO6" s="31" t="s">
        <v>604</v>
      </c>
      <c r="DP6" s="66" t="s">
        <v>1250</v>
      </c>
      <c r="DQ6" s="21">
        <f t="shared" si="0"/>
        <v>118</v>
      </c>
    </row>
    <row r="7" spans="1:121" ht="45.75" thickBot="1" x14ac:dyDescent="0.3">
      <c r="A7" s="13" t="s">
        <v>122</v>
      </c>
      <c r="B7" s="5" t="s">
        <v>591</v>
      </c>
      <c r="C7" s="31" t="s">
        <v>591</v>
      </c>
      <c r="D7" s="31" t="s">
        <v>591</v>
      </c>
      <c r="E7" s="31" t="s">
        <v>628</v>
      </c>
      <c r="F7" s="31" t="s">
        <v>591</v>
      </c>
      <c r="G7" s="43" t="s">
        <v>270</v>
      </c>
      <c r="H7" s="31" t="s">
        <v>591</v>
      </c>
      <c r="I7" s="31" t="s">
        <v>288</v>
      </c>
      <c r="J7" s="31" t="s">
        <v>305</v>
      </c>
      <c r="K7" s="31" t="s">
        <v>591</v>
      </c>
      <c r="L7" s="31" t="s">
        <v>591</v>
      </c>
      <c r="M7" s="31" t="s">
        <v>591</v>
      </c>
      <c r="N7" s="31" t="s">
        <v>693</v>
      </c>
      <c r="O7" s="31" t="s">
        <v>591</v>
      </c>
      <c r="P7" s="31" t="s">
        <v>718</v>
      </c>
      <c r="Q7" s="31" t="s">
        <v>591</v>
      </c>
      <c r="R7" s="31" t="s">
        <v>591</v>
      </c>
      <c r="S7" s="31" t="s">
        <v>368</v>
      </c>
      <c r="T7" s="31" t="s">
        <v>591</v>
      </c>
      <c r="U7" s="31" t="s">
        <v>591</v>
      </c>
      <c r="V7" s="31" t="s">
        <v>732</v>
      </c>
      <c r="W7" s="31" t="s">
        <v>591</v>
      </c>
      <c r="X7" s="31" t="s">
        <v>573</v>
      </c>
      <c r="Y7" s="133" t="s">
        <v>591</v>
      </c>
      <c r="Z7" s="31" t="s">
        <v>322</v>
      </c>
      <c r="AA7" s="31" t="s">
        <v>591</v>
      </c>
      <c r="AB7" s="31" t="s">
        <v>591</v>
      </c>
      <c r="AC7" s="31" t="s">
        <v>591</v>
      </c>
      <c r="AD7" s="31" t="s">
        <v>591</v>
      </c>
      <c r="AE7" s="31" t="s">
        <v>305</v>
      </c>
      <c r="AF7" s="31" t="s">
        <v>591</v>
      </c>
      <c r="AG7" s="31" t="s">
        <v>591</v>
      </c>
      <c r="AH7" s="31" t="s">
        <v>802</v>
      </c>
      <c r="AI7" s="31" t="s">
        <v>831</v>
      </c>
      <c r="AJ7" s="31" t="s">
        <v>1815</v>
      </c>
      <c r="AK7" s="31" t="s">
        <v>591</v>
      </c>
      <c r="AL7" s="31" t="s">
        <v>857</v>
      </c>
      <c r="AM7" s="31" t="s">
        <v>591</v>
      </c>
      <c r="AN7" s="31" t="s">
        <v>1560</v>
      </c>
      <c r="AO7" s="31" t="s">
        <v>591</v>
      </c>
      <c r="AP7" s="31" t="s">
        <v>591</v>
      </c>
      <c r="AQ7" s="31" t="s">
        <v>591</v>
      </c>
      <c r="AR7" s="31" t="s">
        <v>385</v>
      </c>
      <c r="AS7" s="31" t="s">
        <v>340</v>
      </c>
      <c r="AT7" s="31" t="s">
        <v>591</v>
      </c>
      <c r="AU7" s="31" t="s">
        <v>591</v>
      </c>
      <c r="AV7" s="31" t="s">
        <v>352</v>
      </c>
      <c r="AW7" s="31" t="s">
        <v>591</v>
      </c>
      <c r="AX7" s="31" t="s">
        <v>591</v>
      </c>
      <c r="AY7" s="31" t="s">
        <v>591</v>
      </c>
      <c r="AZ7" s="31" t="s">
        <v>591</v>
      </c>
      <c r="BA7" s="31" t="s">
        <v>591</v>
      </c>
      <c r="BB7" s="31" t="s">
        <v>401</v>
      </c>
      <c r="BC7" s="5" t="s">
        <v>929</v>
      </c>
      <c r="BD7" s="31" t="s">
        <v>417</v>
      </c>
      <c r="BE7" s="31" t="s">
        <v>591</v>
      </c>
      <c r="BF7" s="31" t="s">
        <v>591</v>
      </c>
      <c r="BG7" s="31" t="s">
        <v>433</v>
      </c>
      <c r="BH7" s="31" t="s">
        <v>954</v>
      </c>
      <c r="BI7" s="31" t="s">
        <v>591</v>
      </c>
      <c r="BJ7" s="31" t="s">
        <v>591</v>
      </c>
      <c r="BK7" s="31" t="s">
        <v>591</v>
      </c>
      <c r="BL7" s="31" t="s">
        <v>591</v>
      </c>
      <c r="BM7" s="31" t="s">
        <v>591</v>
      </c>
      <c r="BN7" s="31" t="s">
        <v>591</v>
      </c>
      <c r="BO7" s="31" t="s">
        <v>591</v>
      </c>
      <c r="BP7" s="31" t="s">
        <v>591</v>
      </c>
      <c r="BQ7" s="31" t="s">
        <v>1611</v>
      </c>
      <c r="BR7" s="31" t="s">
        <v>591</v>
      </c>
      <c r="BS7" s="31" t="s">
        <v>591</v>
      </c>
      <c r="BT7" s="31" t="s">
        <v>305</v>
      </c>
      <c r="BU7" s="31" t="s">
        <v>449</v>
      </c>
      <c r="BV7" s="31" t="s">
        <v>591</v>
      </c>
      <c r="BW7" s="31" t="s">
        <v>1439</v>
      </c>
      <c r="BX7" s="31" t="s">
        <v>461</v>
      </c>
      <c r="BY7" s="31" t="s">
        <v>476</v>
      </c>
      <c r="BZ7" s="31" t="s">
        <v>1910</v>
      </c>
      <c r="CA7" s="31" t="s">
        <v>591</v>
      </c>
      <c r="CB7" s="31" t="s">
        <v>591</v>
      </c>
      <c r="CC7" s="31" t="s">
        <v>591</v>
      </c>
      <c r="CD7" s="31" t="s">
        <v>591</v>
      </c>
      <c r="CE7" s="31" t="s">
        <v>492</v>
      </c>
      <c r="CF7" s="31" t="s">
        <v>591</v>
      </c>
      <c r="CG7" s="31" t="s">
        <v>1088</v>
      </c>
      <c r="CH7" s="31" t="s">
        <v>591</v>
      </c>
      <c r="CI7" s="31" t="s">
        <v>591</v>
      </c>
      <c r="CJ7" s="31" t="s">
        <v>591</v>
      </c>
      <c r="CK7" s="31" t="s">
        <v>591</v>
      </c>
      <c r="CL7" s="31" t="s">
        <v>591</v>
      </c>
      <c r="CM7" s="31" t="s">
        <v>591</v>
      </c>
      <c r="CN7" s="31" t="s">
        <v>508</v>
      </c>
      <c r="CO7" s="31" t="s">
        <v>1146</v>
      </c>
      <c r="CP7" s="31" t="s">
        <v>591</v>
      </c>
      <c r="CQ7" s="31" t="s">
        <v>433</v>
      </c>
      <c r="CR7" s="31" t="s">
        <v>591</v>
      </c>
      <c r="CS7" s="5" t="s">
        <v>591</v>
      </c>
      <c r="CT7" s="31" t="s">
        <v>591</v>
      </c>
      <c r="CU7" s="31" t="s">
        <v>591</v>
      </c>
      <c r="CV7" s="31" t="s">
        <v>591</v>
      </c>
      <c r="CW7" s="31" t="s">
        <v>525</v>
      </c>
      <c r="CX7" s="31" t="s">
        <v>591</v>
      </c>
      <c r="CY7" s="31" t="s">
        <v>591</v>
      </c>
      <c r="CZ7" s="31" t="s">
        <v>591</v>
      </c>
      <c r="DA7" s="31" t="s">
        <v>1894</v>
      </c>
      <c r="DB7" s="31" t="s">
        <v>540</v>
      </c>
      <c r="DC7" s="31" t="s">
        <v>591</v>
      </c>
      <c r="DD7" s="31" t="s">
        <v>591</v>
      </c>
      <c r="DE7" s="31" t="s">
        <v>591</v>
      </c>
      <c r="DF7" s="31" t="s">
        <v>591</v>
      </c>
      <c r="DG7" s="31" t="s">
        <v>591</v>
      </c>
      <c r="DH7" s="31" t="s">
        <v>557</v>
      </c>
      <c r="DI7" s="31" t="s">
        <v>591</v>
      </c>
      <c r="DJ7" s="31" t="s">
        <v>591</v>
      </c>
      <c r="DK7" s="31" t="s">
        <v>591</v>
      </c>
      <c r="DL7" s="5"/>
      <c r="DM7" s="31" t="s">
        <v>591</v>
      </c>
      <c r="DN7" s="31" t="s">
        <v>1665</v>
      </c>
      <c r="DO7" s="31" t="s">
        <v>591</v>
      </c>
      <c r="DP7" s="66" t="s">
        <v>1251</v>
      </c>
      <c r="DQ7" s="21">
        <f t="shared" si="0"/>
        <v>118</v>
      </c>
    </row>
    <row r="8" spans="1:121" ht="45.75" thickBot="1" x14ac:dyDescent="0.3">
      <c r="A8" s="13" t="s">
        <v>123</v>
      </c>
      <c r="B8" s="5" t="s">
        <v>289</v>
      </c>
      <c r="C8" s="31" t="s">
        <v>341</v>
      </c>
      <c r="D8" s="31" t="s">
        <v>271</v>
      </c>
      <c r="E8" s="31" t="s">
        <v>574</v>
      </c>
      <c r="F8" s="31" t="s">
        <v>271</v>
      </c>
      <c r="G8" s="43" t="s">
        <v>271</v>
      </c>
      <c r="H8" s="31" t="s">
        <v>271</v>
      </c>
      <c r="I8" s="31" t="s">
        <v>289</v>
      </c>
      <c r="J8" s="31" t="s">
        <v>271</v>
      </c>
      <c r="K8" s="31" t="s">
        <v>574</v>
      </c>
      <c r="L8" s="31" t="s">
        <v>541</v>
      </c>
      <c r="M8" s="31" t="s">
        <v>434</v>
      </c>
      <c r="N8" s="31" t="s">
        <v>306</v>
      </c>
      <c r="O8" s="31" t="s">
        <v>574</v>
      </c>
      <c r="P8" s="31" t="s">
        <v>386</v>
      </c>
      <c r="Q8" s="31" t="s">
        <v>306</v>
      </c>
      <c r="R8" s="31" t="s">
        <v>434</v>
      </c>
      <c r="S8" s="31" t="s">
        <v>306</v>
      </c>
      <c r="T8" s="31" t="s">
        <v>323</v>
      </c>
      <c r="U8" s="31" t="s">
        <v>1798</v>
      </c>
      <c r="V8" s="31" t="s">
        <v>386</v>
      </c>
      <c r="W8" s="31" t="s">
        <v>386</v>
      </c>
      <c r="X8" s="31" t="s">
        <v>574</v>
      </c>
      <c r="Y8" s="133" t="s">
        <v>271</v>
      </c>
      <c r="Z8" s="31" t="s">
        <v>323</v>
      </c>
      <c r="AA8" s="31" t="s">
        <v>942</v>
      </c>
      <c r="AB8" s="31" t="s">
        <v>386</v>
      </c>
      <c r="AC8" s="31" t="s">
        <v>434</v>
      </c>
      <c r="AD8" s="31" t="s">
        <v>341</v>
      </c>
      <c r="AE8" s="31" t="s">
        <v>306</v>
      </c>
      <c r="AF8" s="31" t="s">
        <v>323</v>
      </c>
      <c r="AG8" s="31" t="s">
        <v>541</v>
      </c>
      <c r="AH8" s="31" t="s">
        <v>306</v>
      </c>
      <c r="AI8" s="31" t="s">
        <v>541</v>
      </c>
      <c r="AJ8" s="31" t="s">
        <v>402</v>
      </c>
      <c r="AK8" s="31" t="s">
        <v>271</v>
      </c>
      <c r="AL8" s="31" t="s">
        <v>541</v>
      </c>
      <c r="AM8" s="31" t="s">
        <v>434</v>
      </c>
      <c r="AN8" s="31" t="s">
        <v>341</v>
      </c>
      <c r="AO8" s="31" t="s">
        <v>271</v>
      </c>
      <c r="AP8" s="31" t="s">
        <v>323</v>
      </c>
      <c r="AQ8" s="31" t="s">
        <v>323</v>
      </c>
      <c r="AR8" s="31" t="s">
        <v>386</v>
      </c>
      <c r="AS8" s="31" t="s">
        <v>341</v>
      </c>
      <c r="AT8" s="31" t="s">
        <v>341</v>
      </c>
      <c r="AU8" s="31" t="s">
        <v>289</v>
      </c>
      <c r="AV8" s="31" t="s">
        <v>306</v>
      </c>
      <c r="AW8" s="31" t="s">
        <v>289</v>
      </c>
      <c r="AX8" s="31" t="s">
        <v>942</v>
      </c>
      <c r="AY8" s="31" t="s">
        <v>306</v>
      </c>
      <c r="AZ8" s="31" t="s">
        <v>341</v>
      </c>
      <c r="BA8" s="31" t="s">
        <v>541</v>
      </c>
      <c r="BB8" s="31" t="s">
        <v>402</v>
      </c>
      <c r="BC8" s="5" t="s">
        <v>541</v>
      </c>
      <c r="BD8" s="31" t="s">
        <v>271</v>
      </c>
      <c r="BE8" s="31" t="s">
        <v>942</v>
      </c>
      <c r="BF8" s="31" t="s">
        <v>942</v>
      </c>
      <c r="BG8" s="31" t="s">
        <v>434</v>
      </c>
      <c r="BH8" s="31" t="s">
        <v>942</v>
      </c>
      <c r="BI8" s="31">
        <v>0</v>
      </c>
      <c r="BJ8" s="31" t="s">
        <v>323</v>
      </c>
      <c r="BK8" s="31" t="s">
        <v>434</v>
      </c>
      <c r="BL8" s="31" t="s">
        <v>306</v>
      </c>
      <c r="BM8" s="31" t="s">
        <v>402</v>
      </c>
      <c r="BN8" s="31" t="s">
        <v>942</v>
      </c>
      <c r="BO8" s="31" t="s">
        <v>306</v>
      </c>
      <c r="BP8" s="31" t="s">
        <v>386</v>
      </c>
      <c r="BQ8" s="31" t="s">
        <v>942</v>
      </c>
      <c r="BR8" s="31" t="s">
        <v>341</v>
      </c>
      <c r="BS8" s="31" t="s">
        <v>402</v>
      </c>
      <c r="BT8" s="31" t="s">
        <v>402</v>
      </c>
      <c r="BU8" s="31" t="s">
        <v>289</v>
      </c>
      <c r="BV8" s="31" t="s">
        <v>271</v>
      </c>
      <c r="BW8" s="31" t="s">
        <v>323</v>
      </c>
      <c r="BX8" s="31" t="s">
        <v>271</v>
      </c>
      <c r="BY8" s="31" t="s">
        <v>289</v>
      </c>
      <c r="BZ8" s="31" t="s">
        <v>574</v>
      </c>
      <c r="CA8" s="31" t="s">
        <v>434</v>
      </c>
      <c r="CB8" s="31" t="s">
        <v>323</v>
      </c>
      <c r="CC8" s="31" t="s">
        <v>574</v>
      </c>
      <c r="CD8" s="31" t="s">
        <v>271</v>
      </c>
      <c r="CE8" s="31" t="s">
        <v>434</v>
      </c>
      <c r="CF8" s="31" t="s">
        <v>942</v>
      </c>
      <c r="CG8" s="31" t="s">
        <v>574</v>
      </c>
      <c r="CH8" s="31" t="s">
        <v>942</v>
      </c>
      <c r="CI8" s="31" t="s">
        <v>541</v>
      </c>
      <c r="CJ8" s="31" t="s">
        <v>574</v>
      </c>
      <c r="CK8" s="31" t="s">
        <v>541</v>
      </c>
      <c r="CL8" s="31" t="s">
        <v>402</v>
      </c>
      <c r="CM8" s="31" t="s">
        <v>574</v>
      </c>
      <c r="CN8" s="31" t="s">
        <v>289</v>
      </c>
      <c r="CO8" s="31" t="s">
        <v>271</v>
      </c>
      <c r="CP8" s="31" t="s">
        <v>271</v>
      </c>
      <c r="CQ8" s="31" t="s">
        <v>306</v>
      </c>
      <c r="CR8" s="31" t="s">
        <v>574</v>
      </c>
      <c r="CS8" s="5" t="s">
        <v>1798</v>
      </c>
      <c r="CT8" s="31" t="s">
        <v>541</v>
      </c>
      <c r="CU8" s="31" t="s">
        <v>574</v>
      </c>
      <c r="CV8" s="31" t="s">
        <v>323</v>
      </c>
      <c r="CW8" s="31" t="s">
        <v>306</v>
      </c>
      <c r="CX8" s="31" t="s">
        <v>541</v>
      </c>
      <c r="CY8" s="31" t="s">
        <v>306</v>
      </c>
      <c r="CZ8" s="31" t="s">
        <v>574</v>
      </c>
      <c r="DA8" s="31" t="s">
        <v>402</v>
      </c>
      <c r="DB8" s="31" t="s">
        <v>541</v>
      </c>
      <c r="DC8" s="31" t="s">
        <v>289</v>
      </c>
      <c r="DD8" s="31" t="s">
        <v>942</v>
      </c>
      <c r="DE8" s="31" t="s">
        <v>574</v>
      </c>
      <c r="DF8" s="31" t="s">
        <v>341</v>
      </c>
      <c r="DG8" s="31" t="s">
        <v>323</v>
      </c>
      <c r="DH8" s="31" t="s">
        <v>402</v>
      </c>
      <c r="DI8" s="31" t="s">
        <v>289</v>
      </c>
      <c r="DJ8" s="31" t="s">
        <v>289</v>
      </c>
      <c r="DK8" s="31" t="s">
        <v>574</v>
      </c>
      <c r="DL8" s="5"/>
      <c r="DM8" s="31" t="s">
        <v>574</v>
      </c>
      <c r="DN8" s="31" t="s">
        <v>306</v>
      </c>
      <c r="DO8" s="31" t="s">
        <v>341</v>
      </c>
      <c r="DP8" s="66" t="s">
        <v>289</v>
      </c>
      <c r="DQ8" s="21">
        <f t="shared" si="0"/>
        <v>118</v>
      </c>
    </row>
    <row r="9" spans="1:121" ht="75.75" thickBot="1" x14ac:dyDescent="0.3">
      <c r="A9" s="13" t="s">
        <v>124</v>
      </c>
      <c r="B9" s="5" t="s">
        <v>290</v>
      </c>
      <c r="C9" s="31" t="s">
        <v>290</v>
      </c>
      <c r="D9" s="31" t="s">
        <v>418</v>
      </c>
      <c r="E9" s="31" t="s">
        <v>290</v>
      </c>
      <c r="F9" s="31" t="s">
        <v>290</v>
      </c>
      <c r="G9" s="43" t="s">
        <v>272</v>
      </c>
      <c r="H9" s="31" t="s">
        <v>418</v>
      </c>
      <c r="I9" s="31" t="s">
        <v>290</v>
      </c>
      <c r="J9" s="31" t="s">
        <v>418</v>
      </c>
      <c r="K9" s="31" t="s">
        <v>575</v>
      </c>
      <c r="L9" s="31" t="s">
        <v>542</v>
      </c>
      <c r="M9" s="31" t="s">
        <v>272</v>
      </c>
      <c r="N9" s="31" t="s">
        <v>290</v>
      </c>
      <c r="O9" s="31" t="s">
        <v>575</v>
      </c>
      <c r="P9" s="31" t="s">
        <v>542</v>
      </c>
      <c r="Q9" s="31" t="s">
        <v>290</v>
      </c>
      <c r="R9" s="31" t="s">
        <v>773</v>
      </c>
      <c r="S9" s="31" t="s">
        <v>290</v>
      </c>
      <c r="T9" s="31" t="s">
        <v>290</v>
      </c>
      <c r="U9" s="31" t="s">
        <v>1799</v>
      </c>
      <c r="V9" s="31" t="s">
        <v>542</v>
      </c>
      <c r="W9" s="31" t="s">
        <v>387</v>
      </c>
      <c r="X9" s="31" t="s">
        <v>575</v>
      </c>
      <c r="Y9" s="133" t="s">
        <v>1349</v>
      </c>
      <c r="Z9" s="31" t="s">
        <v>290</v>
      </c>
      <c r="AA9" s="31" t="s">
        <v>290</v>
      </c>
      <c r="AB9" s="31" t="s">
        <v>760</v>
      </c>
      <c r="AC9" s="31" t="s">
        <v>773</v>
      </c>
      <c r="AD9" s="31" t="s">
        <v>290</v>
      </c>
      <c r="AE9" s="31" t="s">
        <v>290</v>
      </c>
      <c r="AF9" s="31" t="s">
        <v>290</v>
      </c>
      <c r="AG9" s="31" t="s">
        <v>542</v>
      </c>
      <c r="AH9" s="31" t="s">
        <v>290</v>
      </c>
      <c r="AI9" s="31" t="s">
        <v>542</v>
      </c>
      <c r="AJ9" s="31" t="s">
        <v>290</v>
      </c>
      <c r="AK9" s="31" t="s">
        <v>418</v>
      </c>
      <c r="AL9" s="31" t="s">
        <v>542</v>
      </c>
      <c r="AM9" s="31" t="s">
        <v>5</v>
      </c>
      <c r="AN9" s="31" t="s">
        <v>290</v>
      </c>
      <c r="AO9" s="31" t="s">
        <v>290</v>
      </c>
      <c r="AP9" s="31" t="s">
        <v>290</v>
      </c>
      <c r="AQ9" s="31" t="s">
        <v>290</v>
      </c>
      <c r="AR9" s="31" t="s">
        <v>387</v>
      </c>
      <c r="AS9" s="31" t="s">
        <v>290</v>
      </c>
      <c r="AT9" s="31" t="s">
        <v>290</v>
      </c>
      <c r="AU9" s="31" t="s">
        <v>290</v>
      </c>
      <c r="AV9" s="31" t="s">
        <v>290</v>
      </c>
      <c r="AW9" s="31" t="s">
        <v>290</v>
      </c>
      <c r="AX9" s="31" t="s">
        <v>1599</v>
      </c>
      <c r="AY9" s="31" t="s">
        <v>290</v>
      </c>
      <c r="AZ9" s="31" t="s">
        <v>290</v>
      </c>
      <c r="BA9" s="31" t="s">
        <v>542</v>
      </c>
      <c r="BB9" s="31" t="s">
        <v>290</v>
      </c>
      <c r="BC9" s="5" t="s">
        <v>542</v>
      </c>
      <c r="BD9" s="31" t="s">
        <v>418</v>
      </c>
      <c r="BE9" s="31" t="s">
        <v>1599</v>
      </c>
      <c r="BF9" s="31" t="s">
        <v>290</v>
      </c>
      <c r="BG9" s="31" t="s">
        <v>435</v>
      </c>
      <c r="BH9" s="31" t="s">
        <v>955</v>
      </c>
      <c r="BI9" s="31" t="s">
        <v>290</v>
      </c>
      <c r="BJ9" s="31" t="s">
        <v>290</v>
      </c>
      <c r="BK9" s="31" t="s">
        <v>272</v>
      </c>
      <c r="BL9" s="31" t="s">
        <v>290</v>
      </c>
      <c r="BM9" s="31" t="s">
        <v>1839</v>
      </c>
      <c r="BN9" s="31" t="s">
        <v>542</v>
      </c>
      <c r="BO9" s="31" t="s">
        <v>290</v>
      </c>
      <c r="BP9" s="31" t="s">
        <v>387</v>
      </c>
      <c r="BQ9" s="31" t="s">
        <v>955</v>
      </c>
      <c r="BR9" s="31" t="s">
        <v>290</v>
      </c>
      <c r="BS9" s="31" t="s">
        <v>290</v>
      </c>
      <c r="BT9" s="31" t="s">
        <v>290</v>
      </c>
      <c r="BU9" s="31" t="s">
        <v>290</v>
      </c>
      <c r="BV9" s="31" t="s">
        <v>418</v>
      </c>
      <c r="BW9" s="31" t="s">
        <v>290</v>
      </c>
      <c r="BX9" s="31" t="s">
        <v>5</v>
      </c>
      <c r="BY9" s="31" t="s">
        <v>290</v>
      </c>
      <c r="BZ9" s="31" t="s">
        <v>575</v>
      </c>
      <c r="CA9" s="31" t="s">
        <v>5</v>
      </c>
      <c r="CB9" s="31" t="s">
        <v>290</v>
      </c>
      <c r="CC9" s="31" t="s">
        <v>575</v>
      </c>
      <c r="CD9" s="31" t="s">
        <v>418</v>
      </c>
      <c r="CE9" s="31" t="s">
        <v>493</v>
      </c>
      <c r="CF9" s="31" t="s">
        <v>1075</v>
      </c>
      <c r="CG9" s="31" t="s">
        <v>575</v>
      </c>
      <c r="CH9" s="31" t="s">
        <v>955</v>
      </c>
      <c r="CI9" s="31" t="s">
        <v>542</v>
      </c>
      <c r="CJ9" s="31" t="s">
        <v>575</v>
      </c>
      <c r="CK9" s="31" t="s">
        <v>542</v>
      </c>
      <c r="CL9" s="31" t="s">
        <v>290</v>
      </c>
      <c r="CM9" s="31" t="s">
        <v>290</v>
      </c>
      <c r="CN9" s="31" t="s">
        <v>290</v>
      </c>
      <c r="CO9" s="31" t="s">
        <v>418</v>
      </c>
      <c r="CP9" s="31" t="s">
        <v>418</v>
      </c>
      <c r="CQ9" s="31" t="s">
        <v>290</v>
      </c>
      <c r="CR9" s="31" t="s">
        <v>1466</v>
      </c>
      <c r="CS9" s="5" t="s">
        <v>1879</v>
      </c>
      <c r="CT9" s="31" t="s">
        <v>542</v>
      </c>
      <c r="CU9" s="31" t="s">
        <v>542</v>
      </c>
      <c r="CV9" s="31" t="s">
        <v>290</v>
      </c>
      <c r="CW9" s="31" t="s">
        <v>290</v>
      </c>
      <c r="CX9" s="31" t="s">
        <v>542</v>
      </c>
      <c r="CY9" s="31" t="s">
        <v>290</v>
      </c>
      <c r="CZ9" s="31" t="s">
        <v>575</v>
      </c>
      <c r="DA9" s="31" t="s">
        <v>290</v>
      </c>
      <c r="DB9" s="31" t="s">
        <v>542</v>
      </c>
      <c r="DC9" s="31" t="s">
        <v>290</v>
      </c>
      <c r="DD9" s="31" t="s">
        <v>955</v>
      </c>
      <c r="DE9" s="31" t="s">
        <v>1523</v>
      </c>
      <c r="DF9" s="31" t="s">
        <v>1206</v>
      </c>
      <c r="DG9" s="31" t="s">
        <v>290</v>
      </c>
      <c r="DH9" s="31" t="s">
        <v>290</v>
      </c>
      <c r="DI9" s="31" t="s">
        <v>290</v>
      </c>
      <c r="DJ9" s="31" t="s">
        <v>290</v>
      </c>
      <c r="DK9" s="31" t="s">
        <v>290</v>
      </c>
      <c r="DL9" s="5"/>
      <c r="DM9" s="31" t="s">
        <v>542</v>
      </c>
      <c r="DN9" s="31" t="s">
        <v>290</v>
      </c>
      <c r="DO9" s="31" t="s">
        <v>290</v>
      </c>
      <c r="DP9" s="66" t="s">
        <v>290</v>
      </c>
      <c r="DQ9" s="21">
        <f t="shared" si="0"/>
        <v>118</v>
      </c>
    </row>
    <row r="10" spans="1:121" ht="135.75" thickBot="1" x14ac:dyDescent="0.3">
      <c r="A10" s="13" t="s">
        <v>125</v>
      </c>
      <c r="B10" s="31" t="s">
        <v>509</v>
      </c>
      <c r="C10" s="31" t="s">
        <v>605</v>
      </c>
      <c r="D10" s="31" t="s">
        <v>617</v>
      </c>
      <c r="E10" s="31" t="s">
        <v>605</v>
      </c>
      <c r="F10" s="31" t="s">
        <v>526</v>
      </c>
      <c r="G10" s="43" t="s">
        <v>273</v>
      </c>
      <c r="H10" s="31" t="s">
        <v>653</v>
      </c>
      <c r="I10" s="31" t="s">
        <v>291</v>
      </c>
      <c r="J10" s="31" t="s">
        <v>617</v>
      </c>
      <c r="K10" s="31" t="s">
        <v>679</v>
      </c>
      <c r="L10" s="31" t="s">
        <v>816</v>
      </c>
      <c r="M10" s="31" t="s">
        <v>1410</v>
      </c>
      <c r="N10" s="31" t="s">
        <v>369</v>
      </c>
      <c r="O10" s="31" t="s">
        <v>704</v>
      </c>
      <c r="P10" s="31" t="s">
        <v>719</v>
      </c>
      <c r="Q10" s="31" t="s">
        <v>526</v>
      </c>
      <c r="R10" s="31" t="s">
        <v>1708</v>
      </c>
      <c r="S10" s="31" t="s">
        <v>369</v>
      </c>
      <c r="T10" s="31" t="s">
        <v>981</v>
      </c>
      <c r="U10" s="31" t="s">
        <v>1800</v>
      </c>
      <c r="V10" s="31" t="s">
        <v>719</v>
      </c>
      <c r="W10" s="31" t="s">
        <v>747</v>
      </c>
      <c r="X10" s="31" t="s">
        <v>576</v>
      </c>
      <c r="Y10" s="133" t="s">
        <v>1350</v>
      </c>
      <c r="Z10" s="31" t="s">
        <v>324</v>
      </c>
      <c r="AA10" s="31" t="s">
        <v>704</v>
      </c>
      <c r="AB10" s="31" t="s">
        <v>719</v>
      </c>
      <c r="AC10" s="31" t="s">
        <v>774</v>
      </c>
      <c r="AD10" s="31" t="s">
        <v>788</v>
      </c>
      <c r="AE10" s="31" t="s">
        <v>307</v>
      </c>
      <c r="AF10" s="31" t="s">
        <v>17</v>
      </c>
      <c r="AG10" s="31" t="s">
        <v>816</v>
      </c>
      <c r="AH10" s="31" t="s">
        <v>803</v>
      </c>
      <c r="AI10" s="31" t="s">
        <v>816</v>
      </c>
      <c r="AJ10" s="31" t="s">
        <v>477</v>
      </c>
      <c r="AK10" s="31" t="s">
        <v>844</v>
      </c>
      <c r="AL10" s="31" t="s">
        <v>816</v>
      </c>
      <c r="AM10" s="31" t="s">
        <v>1721</v>
      </c>
      <c r="AN10" s="31" t="s">
        <v>526</v>
      </c>
      <c r="AO10" s="31" t="s">
        <v>868</v>
      </c>
      <c r="AP10" s="31" t="s">
        <v>17</v>
      </c>
      <c r="AQ10" s="31" t="s">
        <v>880</v>
      </c>
      <c r="AR10" s="31" t="s">
        <v>388</v>
      </c>
      <c r="AS10" s="31" t="s">
        <v>307</v>
      </c>
      <c r="AT10" s="31" t="s">
        <v>788</v>
      </c>
      <c r="AU10" s="31" t="s">
        <v>477</v>
      </c>
      <c r="AV10" s="31" t="s">
        <v>353</v>
      </c>
      <c r="AW10" s="31" t="s">
        <v>291</v>
      </c>
      <c r="AX10" s="31" t="s">
        <v>1600</v>
      </c>
      <c r="AY10" s="31" t="s">
        <v>307</v>
      </c>
      <c r="AZ10" s="31" t="s">
        <v>526</v>
      </c>
      <c r="BA10" s="31" t="s">
        <v>816</v>
      </c>
      <c r="BB10" s="31" t="s">
        <v>403</v>
      </c>
      <c r="BC10" s="5" t="s">
        <v>816</v>
      </c>
      <c r="BD10" s="31" t="s">
        <v>419</v>
      </c>
      <c r="BE10" s="31" t="s">
        <v>1600</v>
      </c>
      <c r="BF10" s="31" t="s">
        <v>605</v>
      </c>
      <c r="BG10" s="31" t="s">
        <v>436</v>
      </c>
      <c r="BH10" s="31" t="s">
        <v>956</v>
      </c>
      <c r="BI10" s="31" t="s">
        <v>477</v>
      </c>
      <c r="BJ10" s="31" t="s">
        <v>981</v>
      </c>
      <c r="BK10" s="31" t="s">
        <v>1410</v>
      </c>
      <c r="BL10" s="31" t="s">
        <v>307</v>
      </c>
      <c r="BM10" s="31" t="s">
        <v>1840</v>
      </c>
      <c r="BN10" s="31" t="s">
        <v>1490</v>
      </c>
      <c r="BO10" s="31" t="s">
        <v>307</v>
      </c>
      <c r="BP10" s="31" t="s">
        <v>388</v>
      </c>
      <c r="BQ10" s="31" t="s">
        <v>956</v>
      </c>
      <c r="BR10" s="31" t="s">
        <v>1424</v>
      </c>
      <c r="BS10" s="31" t="s">
        <v>403</v>
      </c>
      <c r="BT10" s="31" t="s">
        <v>477</v>
      </c>
      <c r="BU10" s="31" t="s">
        <v>403</v>
      </c>
      <c r="BV10" s="31" t="s">
        <v>1038</v>
      </c>
      <c r="BW10" s="31" t="s">
        <v>1440</v>
      </c>
      <c r="BX10" s="31" t="s">
        <v>462</v>
      </c>
      <c r="BY10" s="31" t="s">
        <v>477</v>
      </c>
      <c r="BZ10" s="31" t="s">
        <v>704</v>
      </c>
      <c r="CA10" s="31" t="s">
        <v>1756</v>
      </c>
      <c r="CB10" s="31" t="s">
        <v>1866</v>
      </c>
      <c r="CC10" s="31" t="s">
        <v>1050</v>
      </c>
      <c r="CD10" s="31" t="s">
        <v>1062</v>
      </c>
      <c r="CE10" s="31" t="s">
        <v>494</v>
      </c>
      <c r="CF10" s="31" t="s">
        <v>1076</v>
      </c>
      <c r="CG10" s="31" t="s">
        <v>1050</v>
      </c>
      <c r="CH10" s="31" t="s">
        <v>956</v>
      </c>
      <c r="CI10" s="31" t="s">
        <v>273</v>
      </c>
      <c r="CJ10" s="31" t="s">
        <v>1050</v>
      </c>
      <c r="CK10" s="31" t="s">
        <v>816</v>
      </c>
      <c r="CL10" s="31" t="s">
        <v>558</v>
      </c>
      <c r="CM10" s="31" t="s">
        <v>605</v>
      </c>
      <c r="CN10" s="31" t="s">
        <v>509</v>
      </c>
      <c r="CO10" s="31" t="s">
        <v>1147</v>
      </c>
      <c r="CP10" s="31" t="s">
        <v>617</v>
      </c>
      <c r="CQ10" s="31" t="s">
        <v>605</v>
      </c>
      <c r="CR10" s="31" t="s">
        <v>719</v>
      </c>
      <c r="CS10" s="5" t="s">
        <v>1880</v>
      </c>
      <c r="CT10" s="31" t="s">
        <v>816</v>
      </c>
      <c r="CU10" s="31" t="s">
        <v>1490</v>
      </c>
      <c r="CV10" s="31" t="s">
        <v>17</v>
      </c>
      <c r="CW10" s="31" t="s">
        <v>526</v>
      </c>
      <c r="CX10" s="31" t="s">
        <v>816</v>
      </c>
      <c r="CY10" s="31" t="s">
        <v>605</v>
      </c>
      <c r="CZ10" s="31" t="s">
        <v>576</v>
      </c>
      <c r="DA10" s="31" t="s">
        <v>477</v>
      </c>
      <c r="DB10" s="31" t="s">
        <v>543</v>
      </c>
      <c r="DC10" s="31" t="s">
        <v>477</v>
      </c>
      <c r="DD10" s="31" t="s">
        <v>956</v>
      </c>
      <c r="DE10" s="31" t="s">
        <v>1050</v>
      </c>
      <c r="DF10" s="31" t="s">
        <v>679</v>
      </c>
      <c r="DG10" s="31" t="s">
        <v>17</v>
      </c>
      <c r="DH10" s="31" t="s">
        <v>558</v>
      </c>
      <c r="DI10" s="31" t="s">
        <v>477</v>
      </c>
      <c r="DJ10" s="31" t="s">
        <v>558</v>
      </c>
      <c r="DK10" s="31" t="s">
        <v>1062</v>
      </c>
      <c r="DL10" s="5"/>
      <c r="DM10" s="31" t="s">
        <v>816</v>
      </c>
      <c r="DN10" s="31" t="s">
        <v>526</v>
      </c>
      <c r="DO10" s="31" t="s">
        <v>509</v>
      </c>
      <c r="DP10" s="66" t="s">
        <v>1252</v>
      </c>
      <c r="DQ10" s="21">
        <f t="shared" si="0"/>
        <v>118</v>
      </c>
    </row>
    <row r="11" spans="1:121" ht="105.75" thickBot="1" x14ac:dyDescent="0.3">
      <c r="A11" s="13" t="s">
        <v>126</v>
      </c>
      <c r="B11" s="5" t="s">
        <v>592</v>
      </c>
      <c r="C11" s="31" t="s">
        <v>606</v>
      </c>
      <c r="D11" s="31" t="s">
        <v>618</v>
      </c>
      <c r="E11" s="31" t="s">
        <v>629</v>
      </c>
      <c r="F11" s="31" t="s">
        <v>641</v>
      </c>
      <c r="G11" s="43" t="s">
        <v>274</v>
      </c>
      <c r="H11" s="31" t="s">
        <v>654</v>
      </c>
      <c r="I11" s="31" t="s">
        <v>292</v>
      </c>
      <c r="J11" s="31" t="s">
        <v>618</v>
      </c>
      <c r="K11" s="31" t="s">
        <v>680</v>
      </c>
      <c r="L11" s="31" t="s">
        <v>720</v>
      </c>
      <c r="M11" s="31" t="s">
        <v>1697</v>
      </c>
      <c r="N11" s="31" t="s">
        <v>694</v>
      </c>
      <c r="O11" s="31" t="s">
        <v>705</v>
      </c>
      <c r="P11" s="31" t="s">
        <v>720</v>
      </c>
      <c r="Q11" s="31" t="s">
        <v>1374</v>
      </c>
      <c r="R11" s="31" t="s">
        <v>1709</v>
      </c>
      <c r="S11" s="31" t="s">
        <v>370</v>
      </c>
      <c r="T11" s="31" t="s">
        <v>1384</v>
      </c>
      <c r="U11" s="31" t="s">
        <v>1801</v>
      </c>
      <c r="V11" s="31" t="s">
        <v>733</v>
      </c>
      <c r="W11" s="31" t="s">
        <v>748</v>
      </c>
      <c r="X11" s="31" t="s">
        <v>577</v>
      </c>
      <c r="Y11" s="133" t="s">
        <v>1351</v>
      </c>
      <c r="Z11" s="31" t="s">
        <v>325</v>
      </c>
      <c r="AA11" s="31" t="s">
        <v>1685</v>
      </c>
      <c r="AB11" s="31" t="s">
        <v>761</v>
      </c>
      <c r="AC11" s="31" t="s">
        <v>775</v>
      </c>
      <c r="AD11" s="31" t="s">
        <v>789</v>
      </c>
      <c r="AE11" s="31" t="s">
        <v>308</v>
      </c>
      <c r="AF11" s="31" t="s">
        <v>1397</v>
      </c>
      <c r="AG11" s="31" t="s">
        <v>817</v>
      </c>
      <c r="AH11" s="31" t="s">
        <v>804</v>
      </c>
      <c r="AI11" s="31" t="s">
        <v>544</v>
      </c>
      <c r="AJ11" s="31" t="s">
        <v>1816</v>
      </c>
      <c r="AK11" s="31" t="s">
        <v>845</v>
      </c>
      <c r="AL11" s="31" t="s">
        <v>544</v>
      </c>
      <c r="AM11" s="31" t="s">
        <v>1722</v>
      </c>
      <c r="AN11" s="31" t="s">
        <v>1561</v>
      </c>
      <c r="AO11" s="31" t="s">
        <v>869</v>
      </c>
      <c r="AP11" s="31" t="s">
        <v>1829</v>
      </c>
      <c r="AQ11" s="31" t="s">
        <v>881</v>
      </c>
      <c r="AR11" s="31" t="s">
        <v>389</v>
      </c>
      <c r="AS11" s="31" t="s">
        <v>308</v>
      </c>
      <c r="AT11" s="31" t="s">
        <v>893</v>
      </c>
      <c r="AU11" s="31" t="s">
        <v>1733</v>
      </c>
      <c r="AV11" s="31" t="s">
        <v>354</v>
      </c>
      <c r="AW11" s="31" t="s">
        <v>1744</v>
      </c>
      <c r="AX11" s="31" t="s">
        <v>1601</v>
      </c>
      <c r="AY11" s="31" t="s">
        <v>916</v>
      </c>
      <c r="AZ11" s="31" t="s">
        <v>905</v>
      </c>
      <c r="BA11" s="31" t="s">
        <v>1362</v>
      </c>
      <c r="BB11" s="31" t="s">
        <v>404</v>
      </c>
      <c r="BC11" s="5" t="s">
        <v>930</v>
      </c>
      <c r="BD11" s="31" t="s">
        <v>420</v>
      </c>
      <c r="BE11" s="31" t="s">
        <v>1626</v>
      </c>
      <c r="BF11" s="31" t="s">
        <v>943</v>
      </c>
      <c r="BG11" s="31" t="s">
        <v>437</v>
      </c>
      <c r="BH11" s="31" t="s">
        <v>957</v>
      </c>
      <c r="BI11" s="31" t="s">
        <v>970</v>
      </c>
      <c r="BJ11" s="31" t="s">
        <v>982</v>
      </c>
      <c r="BK11" s="31" t="s">
        <v>1411</v>
      </c>
      <c r="BL11" s="31" t="s">
        <v>995</v>
      </c>
      <c r="BM11" s="31" t="s">
        <v>1841</v>
      </c>
      <c r="BN11" s="31" t="s">
        <v>1637</v>
      </c>
      <c r="BO11" s="31" t="s">
        <v>1007</v>
      </c>
      <c r="BP11" s="31" t="s">
        <v>1018</v>
      </c>
      <c r="BQ11" s="31" t="s">
        <v>1612</v>
      </c>
      <c r="BR11" s="31" t="s">
        <v>1425</v>
      </c>
      <c r="BS11" s="31" t="s">
        <v>1853</v>
      </c>
      <c r="BT11" s="31" t="s">
        <v>1028</v>
      </c>
      <c r="BU11" s="31" t="s">
        <v>450</v>
      </c>
      <c r="BV11" s="31" t="s">
        <v>1039</v>
      </c>
      <c r="BW11" s="31" t="s">
        <v>1441</v>
      </c>
      <c r="BX11" s="31" t="s">
        <v>463</v>
      </c>
      <c r="BY11" s="31" t="s">
        <v>478</v>
      </c>
      <c r="BZ11" s="31" t="s">
        <v>1911</v>
      </c>
      <c r="CA11" s="31" t="s">
        <v>1757</v>
      </c>
      <c r="CB11" s="31" t="s">
        <v>1867</v>
      </c>
      <c r="CC11" s="31" t="s">
        <v>1051</v>
      </c>
      <c r="CD11" s="31" t="s">
        <v>1063</v>
      </c>
      <c r="CE11" s="31" t="s">
        <v>495</v>
      </c>
      <c r="CF11" s="31" t="s">
        <v>1077</v>
      </c>
      <c r="CG11" s="31" t="s">
        <v>1051</v>
      </c>
      <c r="CH11" s="31" t="s">
        <v>1099</v>
      </c>
      <c r="CI11" s="31" t="s">
        <v>1453</v>
      </c>
      <c r="CJ11" s="31" t="s">
        <v>1109</v>
      </c>
      <c r="CK11" s="31" t="s">
        <v>1135</v>
      </c>
      <c r="CL11" s="31" t="s">
        <v>1767</v>
      </c>
      <c r="CM11" s="31" t="s">
        <v>1120</v>
      </c>
      <c r="CN11" s="31" t="s">
        <v>510</v>
      </c>
      <c r="CO11" s="31" t="s">
        <v>1148</v>
      </c>
      <c r="CP11" s="31" t="s">
        <v>1161</v>
      </c>
      <c r="CQ11" s="31" t="s">
        <v>1173</v>
      </c>
      <c r="CR11" s="31" t="s">
        <v>1467</v>
      </c>
      <c r="CS11" s="5" t="s">
        <v>1881</v>
      </c>
      <c r="CT11" s="31" t="s">
        <v>930</v>
      </c>
      <c r="CU11" s="31" t="s">
        <v>1491</v>
      </c>
      <c r="CV11" s="31" t="s">
        <v>1502</v>
      </c>
      <c r="CW11" s="31" t="s">
        <v>527</v>
      </c>
      <c r="CX11" s="31" t="s">
        <v>1135</v>
      </c>
      <c r="CY11" s="31" t="s">
        <v>1183</v>
      </c>
      <c r="CZ11" s="31" t="s">
        <v>1194</v>
      </c>
      <c r="DA11" s="31" t="s">
        <v>1895</v>
      </c>
      <c r="DB11" s="31" t="s">
        <v>544</v>
      </c>
      <c r="DC11" s="31" t="s">
        <v>1776</v>
      </c>
      <c r="DD11" s="31" t="s">
        <v>1651</v>
      </c>
      <c r="DE11" s="31" t="s">
        <v>1524</v>
      </c>
      <c r="DF11" s="31" t="s">
        <v>1207</v>
      </c>
      <c r="DG11" s="31" t="s">
        <v>1533</v>
      </c>
      <c r="DH11" s="31" t="s">
        <v>559</v>
      </c>
      <c r="DI11" s="31" t="s">
        <v>1787</v>
      </c>
      <c r="DJ11" s="31" t="s">
        <v>1219</v>
      </c>
      <c r="DK11" s="31" t="s">
        <v>1228</v>
      </c>
      <c r="DL11" s="5"/>
      <c r="DM11" s="31" t="s">
        <v>1546</v>
      </c>
      <c r="DN11" s="31" t="s">
        <v>1666</v>
      </c>
      <c r="DO11" s="31" t="s">
        <v>1239</v>
      </c>
      <c r="DP11" s="66" t="s">
        <v>1253</v>
      </c>
      <c r="DQ11" s="21">
        <f t="shared" si="0"/>
        <v>118</v>
      </c>
    </row>
    <row r="12" spans="1:121" ht="45.75" thickBot="1" x14ac:dyDescent="0.3">
      <c r="A12" s="13" t="s">
        <v>127</v>
      </c>
      <c r="B12" s="5" t="s">
        <v>593</v>
      </c>
      <c r="C12" s="31" t="s">
        <v>607</v>
      </c>
      <c r="D12" s="31" t="s">
        <v>619</v>
      </c>
      <c r="E12" s="31" t="s">
        <v>630</v>
      </c>
      <c r="F12" s="31" t="s">
        <v>642</v>
      </c>
      <c r="G12" s="43" t="s">
        <v>275</v>
      </c>
      <c r="H12" s="31" t="s">
        <v>655</v>
      </c>
      <c r="I12" s="31" t="s">
        <v>293</v>
      </c>
      <c r="J12" s="31" t="s">
        <v>668</v>
      </c>
      <c r="K12" s="31" t="s">
        <v>681</v>
      </c>
      <c r="L12" s="31" t="s">
        <v>1675</v>
      </c>
      <c r="M12" s="31" t="s">
        <v>1698</v>
      </c>
      <c r="N12" s="31" t="s">
        <v>695</v>
      </c>
      <c r="O12" s="31" t="s">
        <v>706</v>
      </c>
      <c r="P12" s="31" t="s">
        <v>721</v>
      </c>
      <c r="Q12" s="31" t="s">
        <v>1375</v>
      </c>
      <c r="R12" s="31" t="s">
        <v>1710</v>
      </c>
      <c r="S12" s="31" t="s">
        <v>371</v>
      </c>
      <c r="T12" s="31" t="s">
        <v>1385</v>
      </c>
      <c r="U12" s="31" t="s">
        <v>1802</v>
      </c>
      <c r="V12" s="31" t="s">
        <v>734</v>
      </c>
      <c r="W12" s="31" t="s">
        <v>749</v>
      </c>
      <c r="X12" s="31" t="s">
        <v>578</v>
      </c>
      <c r="Y12" s="133" t="s">
        <v>1352</v>
      </c>
      <c r="Z12" s="31" t="s">
        <v>326</v>
      </c>
      <c r="AA12" s="31" t="s">
        <v>1686</v>
      </c>
      <c r="AB12" s="31" t="s">
        <v>762</v>
      </c>
      <c r="AC12" s="31" t="s">
        <v>776</v>
      </c>
      <c r="AD12" s="31" t="s">
        <v>790</v>
      </c>
      <c r="AE12" s="31" t="s">
        <v>309</v>
      </c>
      <c r="AF12" s="31" t="s">
        <v>1398</v>
      </c>
      <c r="AG12" s="31" t="s">
        <v>818</v>
      </c>
      <c r="AH12" s="31" t="s">
        <v>805</v>
      </c>
      <c r="AI12" s="31" t="s">
        <v>832</v>
      </c>
      <c r="AJ12" s="31" t="s">
        <v>1817</v>
      </c>
      <c r="AK12" s="31" t="s">
        <v>846</v>
      </c>
      <c r="AL12" s="31" t="s">
        <v>858</v>
      </c>
      <c r="AM12" s="31" t="s">
        <v>1723</v>
      </c>
      <c r="AN12" s="31" t="s">
        <v>1562</v>
      </c>
      <c r="AO12" s="31" t="s">
        <v>870</v>
      </c>
      <c r="AP12" s="31" t="s">
        <v>1830</v>
      </c>
      <c r="AQ12" s="31" t="s">
        <v>882</v>
      </c>
      <c r="AR12" s="31" t="s">
        <v>390</v>
      </c>
      <c r="AS12" s="31" t="s">
        <v>342</v>
      </c>
      <c r="AT12" s="31" t="s">
        <v>894</v>
      </c>
      <c r="AU12" s="31" t="s">
        <v>1734</v>
      </c>
      <c r="AV12" s="31" t="s">
        <v>355</v>
      </c>
      <c r="AW12" s="31" t="s">
        <v>1745</v>
      </c>
      <c r="AX12" s="31" t="s">
        <v>1602</v>
      </c>
      <c r="AY12" s="31" t="s">
        <v>917</v>
      </c>
      <c r="AZ12" s="31" t="s">
        <v>906</v>
      </c>
      <c r="BA12" s="31" t="s">
        <v>1363</v>
      </c>
      <c r="BB12" s="31" t="s">
        <v>405</v>
      </c>
      <c r="BC12" s="5" t="s">
        <v>931</v>
      </c>
      <c r="BD12" s="31" t="s">
        <v>421</v>
      </c>
      <c r="BE12" s="31" t="s">
        <v>1627</v>
      </c>
      <c r="BF12" s="31" t="s">
        <v>944</v>
      </c>
      <c r="BG12" s="31" t="s">
        <v>438</v>
      </c>
      <c r="BH12" s="31" t="s">
        <v>958</v>
      </c>
      <c r="BI12" s="31" t="s">
        <v>971</v>
      </c>
      <c r="BJ12" s="31" t="s">
        <v>983</v>
      </c>
      <c r="BK12" s="31" t="s">
        <v>1412</v>
      </c>
      <c r="BL12" s="31" t="s">
        <v>996</v>
      </c>
      <c r="BM12" s="31" t="s">
        <v>1842</v>
      </c>
      <c r="BN12" s="31" t="s">
        <v>1638</v>
      </c>
      <c r="BO12" s="31" t="s">
        <v>1008</v>
      </c>
      <c r="BP12" s="31" t="s">
        <v>1019</v>
      </c>
      <c r="BQ12" s="31" t="s">
        <v>1613</v>
      </c>
      <c r="BR12" s="31" t="s">
        <v>1426</v>
      </c>
      <c r="BS12" s="31" t="s">
        <v>1854</v>
      </c>
      <c r="BT12" s="31" t="s">
        <v>1029</v>
      </c>
      <c r="BU12" s="31" t="s">
        <v>451</v>
      </c>
      <c r="BV12" s="31" t="s">
        <v>1040</v>
      </c>
      <c r="BW12" s="31" t="s">
        <v>1442</v>
      </c>
      <c r="BX12" s="31" t="s">
        <v>464</v>
      </c>
      <c r="BY12" s="31" t="s">
        <v>479</v>
      </c>
      <c r="BZ12" s="31" t="s">
        <v>1912</v>
      </c>
      <c r="CA12" s="31" t="s">
        <v>1758</v>
      </c>
      <c r="CB12" s="31" t="s">
        <v>1868</v>
      </c>
      <c r="CC12" s="31" t="s">
        <v>1052</v>
      </c>
      <c r="CD12" s="31" t="s">
        <v>1064</v>
      </c>
      <c r="CE12" s="31" t="s">
        <v>496</v>
      </c>
      <c r="CF12" s="31" t="s">
        <v>1078</v>
      </c>
      <c r="CG12" s="31" t="s">
        <v>1089</v>
      </c>
      <c r="CH12" s="31" t="s">
        <v>1100</v>
      </c>
      <c r="CI12" s="31" t="s">
        <v>1454</v>
      </c>
      <c r="CJ12" s="31" t="s">
        <v>1110</v>
      </c>
      <c r="CK12" s="31" t="s">
        <v>1136</v>
      </c>
      <c r="CL12" s="31" t="s">
        <v>1768</v>
      </c>
      <c r="CM12" s="31" t="s">
        <v>1121</v>
      </c>
      <c r="CN12" s="31" t="s">
        <v>511</v>
      </c>
      <c r="CO12" s="31" t="s">
        <v>1149</v>
      </c>
      <c r="CP12" s="31" t="s">
        <v>1162</v>
      </c>
      <c r="CQ12" s="31" t="s">
        <v>1174</v>
      </c>
      <c r="CR12" s="31" t="s">
        <v>1468</v>
      </c>
      <c r="CS12" s="5" t="s">
        <v>1882</v>
      </c>
      <c r="CT12" s="31" t="s">
        <v>1480</v>
      </c>
      <c r="CU12" s="31" t="s">
        <v>1492</v>
      </c>
      <c r="CV12" s="31" t="s">
        <v>1503</v>
      </c>
      <c r="CW12" s="31" t="s">
        <v>528</v>
      </c>
      <c r="CX12" s="31" t="s">
        <v>1512</v>
      </c>
      <c r="CY12" s="31" t="s">
        <v>1184</v>
      </c>
      <c r="CZ12" s="31" t="s">
        <v>1195</v>
      </c>
      <c r="DA12" s="31" t="s">
        <v>1896</v>
      </c>
      <c r="DB12" s="31" t="s">
        <v>545</v>
      </c>
      <c r="DC12" s="31" t="s">
        <v>1777</v>
      </c>
      <c r="DD12" s="31" t="s">
        <v>1652</v>
      </c>
      <c r="DE12" s="31" t="s">
        <v>1525</v>
      </c>
      <c r="DF12" s="31" t="s">
        <v>1208</v>
      </c>
      <c r="DG12" s="31" t="s">
        <v>1534</v>
      </c>
      <c r="DH12" s="31" t="s">
        <v>560</v>
      </c>
      <c r="DI12" s="31" t="s">
        <v>1788</v>
      </c>
      <c r="DJ12" s="31" t="s">
        <v>1220</v>
      </c>
      <c r="DK12" s="31" t="s">
        <v>1229</v>
      </c>
      <c r="DL12" s="5"/>
      <c r="DM12" s="31" t="s">
        <v>1547</v>
      </c>
      <c r="DN12" s="31" t="s">
        <v>1667</v>
      </c>
      <c r="DO12" s="31" t="s">
        <v>1240</v>
      </c>
      <c r="DP12" s="66" t="s">
        <v>1254</v>
      </c>
      <c r="DQ12" s="21">
        <f t="shared" si="0"/>
        <v>118</v>
      </c>
    </row>
    <row r="13" spans="1:121" s="61" customFormat="1" ht="15.75" thickBot="1" x14ac:dyDescent="0.3">
      <c r="A13" s="26" t="s">
        <v>128</v>
      </c>
      <c r="B13" s="55"/>
      <c r="C13" s="56"/>
      <c r="D13" s="56"/>
      <c r="E13" s="56"/>
      <c r="F13" s="56"/>
      <c r="G13" s="57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134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8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8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8"/>
      <c r="DM13" s="59"/>
      <c r="DN13" s="59"/>
      <c r="DO13" s="59"/>
      <c r="DP13" s="67"/>
      <c r="DQ13" s="60">
        <f t="shared" si="0"/>
        <v>0</v>
      </c>
    </row>
    <row r="14" spans="1:121" ht="90.75" thickBot="1" x14ac:dyDescent="0.3">
      <c r="A14" s="13" t="s">
        <v>129</v>
      </c>
      <c r="B14" s="5" t="s">
        <v>594</v>
      </c>
      <c r="C14" s="31" t="s">
        <v>608</v>
      </c>
      <c r="D14" s="31" t="s">
        <v>620</v>
      </c>
      <c r="E14" s="31" t="s">
        <v>631</v>
      </c>
      <c r="F14" s="31" t="s">
        <v>643</v>
      </c>
      <c r="G14" s="43" t="s">
        <v>276</v>
      </c>
      <c r="H14" s="31" t="s">
        <v>656</v>
      </c>
      <c r="I14" s="31" t="s">
        <v>294</v>
      </c>
      <c r="J14" s="31" t="s">
        <v>669</v>
      </c>
      <c r="K14" s="31" t="s">
        <v>682</v>
      </c>
      <c r="L14" s="31" t="s">
        <v>1676</v>
      </c>
      <c r="M14" s="31" t="s">
        <v>1699</v>
      </c>
      <c r="N14" s="31" t="s">
        <v>696</v>
      </c>
      <c r="O14" s="31" t="s">
        <v>707</v>
      </c>
      <c r="P14" s="31" t="s">
        <v>722</v>
      </c>
      <c r="Q14" s="31" t="s">
        <v>1376</v>
      </c>
      <c r="R14" s="31" t="s">
        <v>1711</v>
      </c>
      <c r="S14" s="31" t="s">
        <v>372</v>
      </c>
      <c r="T14" s="31" t="s">
        <v>1386</v>
      </c>
      <c r="U14" s="31" t="s">
        <v>1803</v>
      </c>
      <c r="V14" s="31" t="s">
        <v>735</v>
      </c>
      <c r="W14" s="31" t="s">
        <v>750</v>
      </c>
      <c r="X14" s="31" t="s">
        <v>579</v>
      </c>
      <c r="Y14" s="133" t="s">
        <v>1353</v>
      </c>
      <c r="Z14" s="31" t="s">
        <v>327</v>
      </c>
      <c r="AA14" s="31" t="s">
        <v>1687</v>
      </c>
      <c r="AB14" s="31" t="s">
        <v>763</v>
      </c>
      <c r="AC14" s="31" t="s">
        <v>777</v>
      </c>
      <c r="AD14" s="31" t="s">
        <v>791</v>
      </c>
      <c r="AE14" s="31" t="s">
        <v>310</v>
      </c>
      <c r="AF14" s="31" t="s">
        <v>1009</v>
      </c>
      <c r="AG14" s="31" t="s">
        <v>819</v>
      </c>
      <c r="AH14" s="31" t="s">
        <v>806</v>
      </c>
      <c r="AI14" s="31" t="s">
        <v>833</v>
      </c>
      <c r="AJ14" s="31" t="s">
        <v>1818</v>
      </c>
      <c r="AK14" s="31" t="s">
        <v>847</v>
      </c>
      <c r="AL14" s="31" t="s">
        <v>859</v>
      </c>
      <c r="AM14" s="31" t="s">
        <v>1009</v>
      </c>
      <c r="AN14" s="31" t="s">
        <v>1563</v>
      </c>
      <c r="AO14" s="31" t="s">
        <v>871</v>
      </c>
      <c r="AP14" s="31" t="s">
        <v>1831</v>
      </c>
      <c r="AQ14" s="31" t="s">
        <v>883</v>
      </c>
      <c r="AR14" s="31" t="s">
        <v>391</v>
      </c>
      <c r="AS14" s="31" t="s">
        <v>343</v>
      </c>
      <c r="AT14" s="31" t="s">
        <v>895</v>
      </c>
      <c r="AU14" s="31" t="s">
        <v>1735</v>
      </c>
      <c r="AV14" s="31" t="s">
        <v>356</v>
      </c>
      <c r="AW14" s="31" t="s">
        <v>1746</v>
      </c>
      <c r="AX14" s="31" t="s">
        <v>972</v>
      </c>
      <c r="AY14" s="31" t="s">
        <v>918</v>
      </c>
      <c r="AZ14" s="31" t="s">
        <v>907</v>
      </c>
      <c r="BA14" s="31" t="s">
        <v>1364</v>
      </c>
      <c r="BB14" s="31" t="s">
        <v>406</v>
      </c>
      <c r="BC14" s="5" t="s">
        <v>932</v>
      </c>
      <c r="BD14" s="31" t="s">
        <v>422</v>
      </c>
      <c r="BE14" s="31" t="s">
        <v>1628</v>
      </c>
      <c r="BF14" s="31" t="s">
        <v>945</v>
      </c>
      <c r="BG14" s="31" t="s">
        <v>439</v>
      </c>
      <c r="BH14" s="31" t="s">
        <v>959</v>
      </c>
      <c r="BI14" s="31" t="s">
        <v>972</v>
      </c>
      <c r="BJ14" s="31" t="s">
        <v>984</v>
      </c>
      <c r="BK14" s="31" t="s">
        <v>1413</v>
      </c>
      <c r="BL14" s="31" t="s">
        <v>997</v>
      </c>
      <c r="BM14" s="31" t="s">
        <v>1843</v>
      </c>
      <c r="BN14" s="31" t="s">
        <v>1639</v>
      </c>
      <c r="BO14" s="31" t="s">
        <v>1009</v>
      </c>
      <c r="BP14" s="31" t="s">
        <v>1020</v>
      </c>
      <c r="BQ14" s="31" t="s">
        <v>1614</v>
      </c>
      <c r="BR14" s="31" t="s">
        <v>1427</v>
      </c>
      <c r="BS14" s="31" t="s">
        <v>1009</v>
      </c>
      <c r="BT14" s="31" t="s">
        <v>1030</v>
      </c>
      <c r="BU14" s="31" t="s">
        <v>452</v>
      </c>
      <c r="BV14" s="31" t="s">
        <v>1041</v>
      </c>
      <c r="BW14" s="31" t="s">
        <v>1443</v>
      </c>
      <c r="BX14" s="31" t="s">
        <v>465</v>
      </c>
      <c r="BY14" s="31" t="s">
        <v>480</v>
      </c>
      <c r="BZ14" s="31" t="s">
        <v>1913</v>
      </c>
      <c r="CA14" s="31" t="s">
        <v>1759</v>
      </c>
      <c r="CB14" s="31" t="s">
        <v>1869</v>
      </c>
      <c r="CC14" s="31" t="s">
        <v>1053</v>
      </c>
      <c r="CD14" s="31" t="s">
        <v>1065</v>
      </c>
      <c r="CE14" s="31" t="s">
        <v>497</v>
      </c>
      <c r="CF14" s="31" t="s">
        <v>1079</v>
      </c>
      <c r="CG14" s="31" t="s">
        <v>1090</v>
      </c>
      <c r="CH14" s="31" t="s">
        <v>1101</v>
      </c>
      <c r="CI14" s="31" t="s">
        <v>1455</v>
      </c>
      <c r="CJ14" s="31" t="s">
        <v>1111</v>
      </c>
      <c r="CK14" s="31" t="s">
        <v>1137</v>
      </c>
      <c r="CL14" s="31" t="s">
        <v>1769</v>
      </c>
      <c r="CM14" s="31" t="s">
        <v>1122</v>
      </c>
      <c r="CN14" s="31" t="s">
        <v>512</v>
      </c>
      <c r="CO14" s="31" t="s">
        <v>1150</v>
      </c>
      <c r="CP14" s="31" t="s">
        <v>1163</v>
      </c>
      <c r="CQ14" s="31" t="s">
        <v>1175</v>
      </c>
      <c r="CR14" s="31" t="s">
        <v>1469</v>
      </c>
      <c r="CS14" s="5" t="s">
        <v>1883</v>
      </c>
      <c r="CT14" s="31" t="s">
        <v>1481</v>
      </c>
      <c r="CU14" s="31" t="s">
        <v>1493</v>
      </c>
      <c r="CV14" s="31" t="s">
        <v>1504</v>
      </c>
      <c r="CW14" s="31" t="s">
        <v>529</v>
      </c>
      <c r="CX14" s="31" t="s">
        <v>1513</v>
      </c>
      <c r="CY14" s="31" t="s">
        <v>1185</v>
      </c>
      <c r="CZ14" s="31" t="s">
        <v>1196</v>
      </c>
      <c r="DA14" s="31" t="s">
        <v>1897</v>
      </c>
      <c r="DB14" s="31" t="s">
        <v>546</v>
      </c>
      <c r="DC14" s="31" t="s">
        <v>1009</v>
      </c>
      <c r="DD14" s="31" t="s">
        <v>1653</v>
      </c>
      <c r="DE14" s="31" t="s">
        <v>1526</v>
      </c>
      <c r="DF14" s="31" t="s">
        <v>1209</v>
      </c>
      <c r="DG14" s="31" t="s">
        <v>1009</v>
      </c>
      <c r="DH14" s="31" t="s">
        <v>561</v>
      </c>
      <c r="DI14" s="31" t="s">
        <v>1789</v>
      </c>
      <c r="DJ14" s="31" t="s">
        <v>1221</v>
      </c>
      <c r="DK14" s="31" t="s">
        <v>1230</v>
      </c>
      <c r="DL14" s="5"/>
      <c r="DM14" s="31" t="s">
        <v>1548</v>
      </c>
      <c r="DN14" s="31" t="s">
        <v>1668</v>
      </c>
      <c r="DO14" s="31" t="s">
        <v>1241</v>
      </c>
      <c r="DP14" s="66" t="s">
        <v>1255</v>
      </c>
      <c r="DQ14" s="21">
        <f t="shared" si="0"/>
        <v>118</v>
      </c>
    </row>
    <row r="15" spans="1:121" ht="45.75" thickBot="1" x14ac:dyDescent="0.3">
      <c r="A15" s="13" t="s">
        <v>130</v>
      </c>
      <c r="B15" s="5" t="s">
        <v>0</v>
      </c>
      <c r="C15" s="31" t="s">
        <v>603</v>
      </c>
      <c r="D15" s="31" t="s">
        <v>616</v>
      </c>
      <c r="E15" s="31" t="s">
        <v>3</v>
      </c>
      <c r="F15" s="31" t="s">
        <v>639</v>
      </c>
      <c r="G15" s="43" t="s">
        <v>5</v>
      </c>
      <c r="H15" s="31" t="s">
        <v>256</v>
      </c>
      <c r="I15" s="31" t="s">
        <v>6</v>
      </c>
      <c r="J15" s="31" t="s">
        <v>666</v>
      </c>
      <c r="K15" s="31" t="s">
        <v>8</v>
      </c>
      <c r="L15" s="31" t="s">
        <v>9</v>
      </c>
      <c r="M15" s="31" t="s">
        <v>10</v>
      </c>
      <c r="N15" s="31" t="s">
        <v>11</v>
      </c>
      <c r="O15" s="31" t="s">
        <v>12</v>
      </c>
      <c r="P15" s="31" t="s">
        <v>716</v>
      </c>
      <c r="Q15" s="31" t="s">
        <v>1373</v>
      </c>
      <c r="R15" s="31" t="s">
        <v>15</v>
      </c>
      <c r="S15" s="31" t="s">
        <v>16</v>
      </c>
      <c r="T15" s="31" t="s">
        <v>17</v>
      </c>
      <c r="U15" s="31" t="s">
        <v>18</v>
      </c>
      <c r="V15" s="31" t="s">
        <v>19</v>
      </c>
      <c r="W15" s="31" t="s">
        <v>745</v>
      </c>
      <c r="X15" s="31" t="s">
        <v>570</v>
      </c>
      <c r="Y15" s="133" t="s">
        <v>22</v>
      </c>
      <c r="Z15" s="31" t="s">
        <v>320</v>
      </c>
      <c r="AA15" s="31" t="s">
        <v>1683</v>
      </c>
      <c r="AB15" s="31" t="s">
        <v>758</v>
      </c>
      <c r="AC15" s="31" t="s">
        <v>26</v>
      </c>
      <c r="AD15" s="31" t="s">
        <v>787</v>
      </c>
      <c r="AE15" s="31" t="s">
        <v>28</v>
      </c>
      <c r="AF15" s="31" t="s">
        <v>1396</v>
      </c>
      <c r="AG15" s="31" t="s">
        <v>814</v>
      </c>
      <c r="AH15" s="31" t="s">
        <v>31</v>
      </c>
      <c r="AI15" s="31" t="s">
        <v>32</v>
      </c>
      <c r="AJ15" s="31" t="s">
        <v>1813</v>
      </c>
      <c r="AK15" s="31" t="s">
        <v>843</v>
      </c>
      <c r="AL15" s="31" t="s">
        <v>35</v>
      </c>
      <c r="AM15" s="31" t="s">
        <v>36</v>
      </c>
      <c r="AN15" s="31" t="s">
        <v>1557</v>
      </c>
      <c r="AO15" s="31" t="s">
        <v>37</v>
      </c>
      <c r="AP15" s="31" t="s">
        <v>1827</v>
      </c>
      <c r="AQ15" s="31" t="s">
        <v>39</v>
      </c>
      <c r="AR15" s="31" t="s">
        <v>40</v>
      </c>
      <c r="AS15" s="31" t="s">
        <v>337</v>
      </c>
      <c r="AT15" s="31" t="s">
        <v>892</v>
      </c>
      <c r="AU15" s="31" t="s">
        <v>1732</v>
      </c>
      <c r="AV15" s="31" t="s">
        <v>44</v>
      </c>
      <c r="AW15" s="31" t="s">
        <v>1743</v>
      </c>
      <c r="AX15" s="31" t="s">
        <v>1598</v>
      </c>
      <c r="AY15" s="31" t="s">
        <v>47</v>
      </c>
      <c r="AZ15" s="31" t="s">
        <v>904</v>
      </c>
      <c r="BA15" s="31" t="s">
        <v>1361</v>
      </c>
      <c r="BB15" s="31" t="s">
        <v>50</v>
      </c>
      <c r="BC15" s="5" t="s">
        <v>927</v>
      </c>
      <c r="BD15" s="31" t="s">
        <v>52</v>
      </c>
      <c r="BE15" s="31" t="s">
        <v>1625</v>
      </c>
      <c r="BF15" s="31" t="s">
        <v>54</v>
      </c>
      <c r="BG15" s="31" t="s">
        <v>55</v>
      </c>
      <c r="BH15" s="31" t="s">
        <v>56</v>
      </c>
      <c r="BI15" s="31" t="s">
        <v>969</v>
      </c>
      <c r="BJ15" s="31" t="s">
        <v>58</v>
      </c>
      <c r="BK15" s="31" t="s">
        <v>1409</v>
      </c>
      <c r="BL15" s="31" t="s">
        <v>993</v>
      </c>
      <c r="BM15" s="31" t="s">
        <v>61</v>
      </c>
      <c r="BN15" s="31" t="s">
        <v>62</v>
      </c>
      <c r="BO15" s="31" t="s">
        <v>1006</v>
      </c>
      <c r="BP15" s="31" t="s">
        <v>1017</v>
      </c>
      <c r="BQ15" s="31" t="s">
        <v>65</v>
      </c>
      <c r="BR15" s="31" t="s">
        <v>1423</v>
      </c>
      <c r="BS15" s="31" t="s">
        <v>1852</v>
      </c>
      <c r="BT15" s="31" t="s">
        <v>68</v>
      </c>
      <c r="BU15" s="31" t="s">
        <v>447</v>
      </c>
      <c r="BV15" s="31" t="s">
        <v>70</v>
      </c>
      <c r="BW15" s="31" t="s">
        <v>1437</v>
      </c>
      <c r="BX15" s="31" t="s">
        <v>459</v>
      </c>
      <c r="BY15" s="31" t="s">
        <v>73</v>
      </c>
      <c r="BZ15" s="31" t="s">
        <v>1907</v>
      </c>
      <c r="CA15" s="31" t="s">
        <v>1755</v>
      </c>
      <c r="CB15" s="31" t="s">
        <v>1865</v>
      </c>
      <c r="CC15" s="31" t="s">
        <v>77</v>
      </c>
      <c r="CD15" s="31" t="s">
        <v>78</v>
      </c>
      <c r="CE15" s="31" t="s">
        <v>79</v>
      </c>
      <c r="CF15" s="31" t="s">
        <v>80</v>
      </c>
      <c r="CG15" s="31" t="s">
        <v>81</v>
      </c>
      <c r="CH15" s="31" t="s">
        <v>1098</v>
      </c>
      <c r="CI15" s="31" t="s">
        <v>1452</v>
      </c>
      <c r="CJ15" s="31" t="s">
        <v>84</v>
      </c>
      <c r="CK15" s="31" t="s">
        <v>1134</v>
      </c>
      <c r="CL15" s="31" t="s">
        <v>86</v>
      </c>
      <c r="CM15" s="31" t="s">
        <v>1119</v>
      </c>
      <c r="CN15" s="31" t="s">
        <v>506</v>
      </c>
      <c r="CO15" s="31" t="s">
        <v>89</v>
      </c>
      <c r="CP15" s="31" t="s">
        <v>1159</v>
      </c>
      <c r="CQ15" s="31" t="s">
        <v>1171</v>
      </c>
      <c r="CR15" s="31" t="s">
        <v>1465</v>
      </c>
      <c r="CS15" s="5" t="s">
        <v>1878</v>
      </c>
      <c r="CT15" s="31" t="s">
        <v>94</v>
      </c>
      <c r="CU15" s="31" t="s">
        <v>95</v>
      </c>
      <c r="CV15" s="31" t="s">
        <v>96</v>
      </c>
      <c r="CW15" s="31" t="s">
        <v>523</v>
      </c>
      <c r="CX15" s="31" t="s">
        <v>98</v>
      </c>
      <c r="CY15" s="31" t="s">
        <v>99</v>
      </c>
      <c r="CZ15" s="31" t="s">
        <v>100</v>
      </c>
      <c r="DA15" s="31" t="s">
        <v>1892</v>
      </c>
      <c r="DB15" s="31" t="s">
        <v>538</v>
      </c>
      <c r="DC15" s="31" t="s">
        <v>103</v>
      </c>
      <c r="DD15" s="31" t="s">
        <v>1650</v>
      </c>
      <c r="DE15" s="31" t="s">
        <v>105</v>
      </c>
      <c r="DF15" s="31" t="s">
        <v>106</v>
      </c>
      <c r="DG15" s="31" t="s">
        <v>107</v>
      </c>
      <c r="DH15" s="31" t="s">
        <v>108</v>
      </c>
      <c r="DI15" s="31" t="s">
        <v>1786</v>
      </c>
      <c r="DJ15" s="31" t="s">
        <v>1217</v>
      </c>
      <c r="DK15" s="31" t="s">
        <v>111</v>
      </c>
      <c r="DL15" s="5"/>
      <c r="DM15" s="31" t="s">
        <v>1545</v>
      </c>
      <c r="DN15" s="31" t="s">
        <v>1663</v>
      </c>
      <c r="DO15" s="31" t="s">
        <v>115</v>
      </c>
      <c r="DP15" s="66" t="s">
        <v>1249</v>
      </c>
      <c r="DQ15" s="21">
        <f t="shared" si="0"/>
        <v>118</v>
      </c>
    </row>
    <row r="16" spans="1:121" ht="15.75" thickBot="1" x14ac:dyDescent="0.3">
      <c r="A16" s="13" t="s">
        <v>131</v>
      </c>
      <c r="B16" s="5">
        <v>45470</v>
      </c>
      <c r="C16" s="31">
        <v>45700</v>
      </c>
      <c r="D16" s="31">
        <v>46730</v>
      </c>
      <c r="E16" s="31">
        <v>49370</v>
      </c>
      <c r="F16" s="31">
        <v>45380</v>
      </c>
      <c r="G16" s="43">
        <v>46600</v>
      </c>
      <c r="H16" s="31">
        <v>46560</v>
      </c>
      <c r="I16" s="31">
        <v>47180</v>
      </c>
      <c r="J16" s="31">
        <v>45350</v>
      </c>
      <c r="K16" s="31">
        <v>45790</v>
      </c>
      <c r="L16" s="31">
        <v>48190</v>
      </c>
      <c r="M16" s="31">
        <v>48100</v>
      </c>
      <c r="N16" s="31">
        <v>47750</v>
      </c>
      <c r="O16" s="31">
        <v>49200</v>
      </c>
      <c r="P16" s="31">
        <v>48900</v>
      </c>
      <c r="Q16" s="31">
        <v>47930</v>
      </c>
      <c r="R16" s="31">
        <v>48050</v>
      </c>
      <c r="S16" s="31">
        <v>47910</v>
      </c>
      <c r="T16" s="31">
        <v>46130</v>
      </c>
      <c r="U16" s="31">
        <v>48400</v>
      </c>
      <c r="V16" s="31">
        <v>48930</v>
      </c>
      <c r="W16" s="31">
        <v>48970</v>
      </c>
      <c r="X16" s="31">
        <v>49000</v>
      </c>
      <c r="Y16" s="133">
        <v>48500</v>
      </c>
      <c r="Z16" s="31">
        <v>46200</v>
      </c>
      <c r="AA16" s="31">
        <v>49170</v>
      </c>
      <c r="AB16" s="31">
        <v>48950</v>
      </c>
      <c r="AC16" s="31">
        <v>48150</v>
      </c>
      <c r="AD16" s="31">
        <v>45480</v>
      </c>
      <c r="AE16" s="31">
        <v>45900</v>
      </c>
      <c r="AF16" s="31">
        <v>46300</v>
      </c>
      <c r="AG16" s="31">
        <v>48640</v>
      </c>
      <c r="AH16" s="31">
        <v>47980</v>
      </c>
      <c r="AI16" s="31">
        <v>48680</v>
      </c>
      <c r="AJ16" s="31">
        <v>47270</v>
      </c>
      <c r="AK16" s="31">
        <v>46500</v>
      </c>
      <c r="AL16" s="31">
        <v>48740</v>
      </c>
      <c r="AM16" s="31">
        <v>46800</v>
      </c>
      <c r="AN16" s="31">
        <v>44460</v>
      </c>
      <c r="AO16" s="31">
        <v>46440</v>
      </c>
      <c r="AP16" s="31">
        <v>46260</v>
      </c>
      <c r="AQ16" s="31">
        <v>46000</v>
      </c>
      <c r="AR16" s="31">
        <v>48850</v>
      </c>
      <c r="AS16" s="31">
        <v>45850</v>
      </c>
      <c r="AT16" s="31">
        <v>45260</v>
      </c>
      <c r="AU16" s="31">
        <v>47120</v>
      </c>
      <c r="AV16" s="31">
        <v>47901</v>
      </c>
      <c r="AW16" s="31">
        <v>49950</v>
      </c>
      <c r="AX16" s="31">
        <v>49950</v>
      </c>
      <c r="AY16" s="31">
        <v>45800</v>
      </c>
      <c r="AZ16" s="31">
        <v>45880</v>
      </c>
      <c r="BA16" s="31">
        <v>48600</v>
      </c>
      <c r="BB16" s="31">
        <v>47420</v>
      </c>
      <c r="BC16" s="5">
        <v>48700</v>
      </c>
      <c r="BD16" s="31">
        <v>46470</v>
      </c>
      <c r="BE16" s="31">
        <v>49970</v>
      </c>
      <c r="BF16" s="31">
        <v>49460</v>
      </c>
      <c r="BG16" s="31">
        <v>46900</v>
      </c>
      <c r="BH16" s="31">
        <v>49500</v>
      </c>
      <c r="BI16" s="31">
        <v>47340</v>
      </c>
      <c r="BJ16" s="31">
        <v>46040</v>
      </c>
      <c r="BK16" s="31">
        <v>46850</v>
      </c>
      <c r="BL16" s="31">
        <v>47800</v>
      </c>
      <c r="BM16" s="31">
        <v>47540</v>
      </c>
      <c r="BN16" s="31">
        <v>49870</v>
      </c>
      <c r="BO16" s="31">
        <v>45950</v>
      </c>
      <c r="BP16" s="31">
        <v>48800</v>
      </c>
      <c r="BQ16" s="31">
        <v>49570</v>
      </c>
      <c r="BR16" s="31">
        <v>45250</v>
      </c>
      <c r="BS16" s="31">
        <v>47590</v>
      </c>
      <c r="BT16" s="31">
        <v>47000</v>
      </c>
      <c r="BU16" s="31">
        <v>47170</v>
      </c>
      <c r="BV16" s="31">
        <v>46540</v>
      </c>
      <c r="BW16" s="31">
        <v>46350</v>
      </c>
      <c r="BX16" s="31">
        <v>46760</v>
      </c>
      <c r="BY16" s="31">
        <v>47140</v>
      </c>
      <c r="BZ16" s="31">
        <v>49120</v>
      </c>
      <c r="CA16" s="31">
        <v>46990</v>
      </c>
      <c r="CB16" s="31">
        <v>46240</v>
      </c>
      <c r="CC16" s="31">
        <v>49300</v>
      </c>
      <c r="CD16" s="31">
        <v>45300</v>
      </c>
      <c r="CE16" s="31">
        <v>48200</v>
      </c>
      <c r="CF16" s="31">
        <v>49650</v>
      </c>
      <c r="CG16" s="31">
        <v>49340</v>
      </c>
      <c r="CH16" s="31">
        <v>49900</v>
      </c>
      <c r="CI16" s="31">
        <v>48540</v>
      </c>
      <c r="CJ16" s="31">
        <v>49230</v>
      </c>
      <c r="CK16" s="31">
        <v>48570</v>
      </c>
      <c r="CL16" s="31">
        <v>47200</v>
      </c>
      <c r="CM16" s="31">
        <v>49250</v>
      </c>
      <c r="CN16" s="31">
        <v>47600</v>
      </c>
      <c r="CO16" s="31">
        <v>46400</v>
      </c>
      <c r="CP16" s="31">
        <v>46760</v>
      </c>
      <c r="CQ16" s="31">
        <v>49400</v>
      </c>
      <c r="CR16" s="31">
        <v>49750</v>
      </c>
      <c r="CS16" s="5">
        <v>48450</v>
      </c>
      <c r="CT16" s="31">
        <v>48760</v>
      </c>
      <c r="CU16" s="31">
        <v>49840</v>
      </c>
      <c r="CV16" s="31">
        <v>46170</v>
      </c>
      <c r="CW16" s="31">
        <v>47730</v>
      </c>
      <c r="CX16" s="31">
        <v>48770</v>
      </c>
      <c r="CY16" s="31">
        <v>49430</v>
      </c>
      <c r="CZ16" s="31">
        <v>49800</v>
      </c>
      <c r="DA16" s="31">
        <v>47570</v>
      </c>
      <c r="DB16" s="31">
        <v>48000</v>
      </c>
      <c r="DC16" s="31">
        <v>47381</v>
      </c>
      <c r="DD16" s="31">
        <v>49540</v>
      </c>
      <c r="DE16" s="31">
        <v>49700</v>
      </c>
      <c r="DF16" s="31">
        <v>45730</v>
      </c>
      <c r="DG16" s="31">
        <v>46100</v>
      </c>
      <c r="DH16" s="31">
        <v>47250</v>
      </c>
      <c r="DI16" s="31">
        <v>47361</v>
      </c>
      <c r="DJ16" s="31">
        <v>47300</v>
      </c>
      <c r="DK16" s="31">
        <v>45750</v>
      </c>
      <c r="DL16" s="5"/>
      <c r="DM16" s="31">
        <v>49770</v>
      </c>
      <c r="DN16" s="31">
        <v>45980</v>
      </c>
      <c r="DO16" s="31">
        <v>45430</v>
      </c>
      <c r="DP16" s="66">
        <v>47190</v>
      </c>
      <c r="DQ16" s="21">
        <f t="shared" si="0"/>
        <v>118</v>
      </c>
    </row>
    <row r="17" spans="1:121" ht="75.75" thickBot="1" x14ac:dyDescent="0.3">
      <c r="A17" s="13" t="s">
        <v>132</v>
      </c>
      <c r="B17" s="5" t="s">
        <v>595</v>
      </c>
      <c r="C17" s="31" t="s">
        <v>609</v>
      </c>
      <c r="D17" s="31" t="s">
        <v>621</v>
      </c>
      <c r="E17" s="31" t="s">
        <v>632</v>
      </c>
      <c r="F17" s="31" t="s">
        <v>644</v>
      </c>
      <c r="G17" s="43" t="s">
        <v>277</v>
      </c>
      <c r="H17" s="31" t="s">
        <v>657</v>
      </c>
      <c r="I17" s="31" t="s">
        <v>295</v>
      </c>
      <c r="J17" s="31" t="s">
        <v>670</v>
      </c>
      <c r="K17" s="31" t="s">
        <v>683</v>
      </c>
      <c r="L17" s="31" t="s">
        <v>1677</v>
      </c>
      <c r="M17" s="31" t="s">
        <v>1700</v>
      </c>
      <c r="N17" s="31" t="s">
        <v>697</v>
      </c>
      <c r="O17" s="31" t="s">
        <v>708</v>
      </c>
      <c r="P17" s="31" t="s">
        <v>723</v>
      </c>
      <c r="Q17" s="31" t="s">
        <v>1377</v>
      </c>
      <c r="R17" s="31" t="s">
        <v>1712</v>
      </c>
      <c r="S17" s="31" t="s">
        <v>373</v>
      </c>
      <c r="T17" s="31" t="s">
        <v>1387</v>
      </c>
      <c r="U17" s="31" t="s">
        <v>1804</v>
      </c>
      <c r="V17" s="31" t="s">
        <v>736</v>
      </c>
      <c r="W17" s="31" t="s">
        <v>751</v>
      </c>
      <c r="X17" s="31" t="s">
        <v>580</v>
      </c>
      <c r="Y17" s="133" t="s">
        <v>1354</v>
      </c>
      <c r="Z17" s="31" t="s">
        <v>328</v>
      </c>
      <c r="AA17" s="31" t="s">
        <v>1688</v>
      </c>
      <c r="AB17" s="31" t="s">
        <v>764</v>
      </c>
      <c r="AC17" s="31" t="s">
        <v>778</v>
      </c>
      <c r="AD17" s="31" t="s">
        <v>792</v>
      </c>
      <c r="AE17" s="31" t="s">
        <v>311</v>
      </c>
      <c r="AF17" s="31" t="s">
        <v>1399</v>
      </c>
      <c r="AG17" s="31" t="s">
        <v>820</v>
      </c>
      <c r="AH17" s="31" t="s">
        <v>807</v>
      </c>
      <c r="AI17" s="31" t="s">
        <v>834</v>
      </c>
      <c r="AJ17" s="31" t="s">
        <v>1819</v>
      </c>
      <c r="AK17" s="31" t="s">
        <v>848</v>
      </c>
      <c r="AL17" s="31" t="s">
        <v>860</v>
      </c>
      <c r="AM17" s="31" t="s">
        <v>1724</v>
      </c>
      <c r="AN17" s="31" t="s">
        <v>1564</v>
      </c>
      <c r="AO17" s="31" t="s">
        <v>872</v>
      </c>
      <c r="AP17" s="31" t="s">
        <v>1832</v>
      </c>
      <c r="AQ17" s="31" t="s">
        <v>884</v>
      </c>
      <c r="AR17" s="31" t="s">
        <v>392</v>
      </c>
      <c r="AS17" s="31" t="s">
        <v>344</v>
      </c>
      <c r="AT17" s="31" t="s">
        <v>896</v>
      </c>
      <c r="AU17" s="31" t="s">
        <v>1736</v>
      </c>
      <c r="AV17" s="31" t="s">
        <v>357</v>
      </c>
      <c r="AW17" s="31" t="s">
        <v>1747</v>
      </c>
      <c r="AX17" s="31" t="s">
        <v>1603</v>
      </c>
      <c r="AY17" s="31" t="s">
        <v>919</v>
      </c>
      <c r="AZ17" s="31" t="s">
        <v>908</v>
      </c>
      <c r="BA17" s="31" t="s">
        <v>1365</v>
      </c>
      <c r="BB17" s="31" t="s">
        <v>407</v>
      </c>
      <c r="BC17" s="5" t="s">
        <v>933</v>
      </c>
      <c r="BD17" s="31" t="s">
        <v>423</v>
      </c>
      <c r="BE17" s="31" t="s">
        <v>1629</v>
      </c>
      <c r="BF17" s="31" t="s">
        <v>946</v>
      </c>
      <c r="BG17" s="31" t="s">
        <v>440</v>
      </c>
      <c r="BH17" s="31" t="s">
        <v>960</v>
      </c>
      <c r="BI17" s="31" t="s">
        <v>973</v>
      </c>
      <c r="BJ17" s="31" t="s">
        <v>985</v>
      </c>
      <c r="BK17" s="31" t="s">
        <v>1414</v>
      </c>
      <c r="BL17" s="31" t="s">
        <v>998</v>
      </c>
      <c r="BM17" s="31" t="s">
        <v>1844</v>
      </c>
      <c r="BN17" s="31" t="s">
        <v>1640</v>
      </c>
      <c r="BO17" s="31" t="s">
        <v>1010</v>
      </c>
      <c r="BP17" s="31" t="s">
        <v>1021</v>
      </c>
      <c r="BQ17" s="31" t="s">
        <v>1615</v>
      </c>
      <c r="BR17" s="31" t="s">
        <v>1428</v>
      </c>
      <c r="BS17" s="31" t="s">
        <v>1855</v>
      </c>
      <c r="BT17" s="31" t="s">
        <v>1031</v>
      </c>
      <c r="BU17" s="31" t="s">
        <v>453</v>
      </c>
      <c r="BV17" s="31" t="s">
        <v>1042</v>
      </c>
      <c r="BW17" s="31" t="s">
        <v>1444</v>
      </c>
      <c r="BX17" s="31" t="s">
        <v>466</v>
      </c>
      <c r="BY17" s="31" t="s">
        <v>481</v>
      </c>
      <c r="BZ17" s="31" t="s">
        <v>1914</v>
      </c>
      <c r="CA17" s="31" t="s">
        <v>1760</v>
      </c>
      <c r="CB17" s="31" t="s">
        <v>1870</v>
      </c>
      <c r="CC17" s="31" t="s">
        <v>1054</v>
      </c>
      <c r="CD17" s="31" t="s">
        <v>1066</v>
      </c>
      <c r="CE17" s="31" t="s">
        <v>498</v>
      </c>
      <c r="CF17" s="31" t="s">
        <v>1080</v>
      </c>
      <c r="CG17" s="31" t="s">
        <v>1091</v>
      </c>
      <c r="CH17" s="31" t="s">
        <v>1102</v>
      </c>
      <c r="CI17" s="31" t="s">
        <v>1456</v>
      </c>
      <c r="CJ17" s="31" t="s">
        <v>1112</v>
      </c>
      <c r="CK17" s="31" t="s">
        <v>1138</v>
      </c>
      <c r="CL17" s="31" t="s">
        <v>1770</v>
      </c>
      <c r="CM17" s="31" t="s">
        <v>1123</v>
      </c>
      <c r="CN17" s="31" t="s">
        <v>513</v>
      </c>
      <c r="CO17" s="31" t="s">
        <v>1151</v>
      </c>
      <c r="CP17" s="31" t="s">
        <v>1164</v>
      </c>
      <c r="CQ17" s="31" t="s">
        <v>1176</v>
      </c>
      <c r="CR17" s="31" t="s">
        <v>1470</v>
      </c>
      <c r="CS17" s="5" t="s">
        <v>1884</v>
      </c>
      <c r="CT17" s="31" t="s">
        <v>1482</v>
      </c>
      <c r="CU17" s="31" t="s">
        <v>1494</v>
      </c>
      <c r="CV17" s="31" t="s">
        <v>1505</v>
      </c>
      <c r="CW17" s="31" t="s">
        <v>530</v>
      </c>
      <c r="CX17" s="31" t="s">
        <v>1514</v>
      </c>
      <c r="CY17" s="31" t="s">
        <v>1186</v>
      </c>
      <c r="CZ17" s="31" t="s">
        <v>1197</v>
      </c>
      <c r="DA17" s="31" t="s">
        <v>1898</v>
      </c>
      <c r="DB17" s="31" t="s">
        <v>547</v>
      </c>
      <c r="DC17" s="31" t="s">
        <v>1778</v>
      </c>
      <c r="DD17" s="31" t="s">
        <v>1654</v>
      </c>
      <c r="DE17" s="31" t="s">
        <v>1527</v>
      </c>
      <c r="DF17" s="31" t="s">
        <v>1210</v>
      </c>
      <c r="DG17" s="31" t="s">
        <v>1535</v>
      </c>
      <c r="DH17" s="31" t="s">
        <v>562</v>
      </c>
      <c r="DI17" s="31" t="s">
        <v>1790</v>
      </c>
      <c r="DJ17" s="31" t="s">
        <v>1222</v>
      </c>
      <c r="DK17" s="31" t="s">
        <v>1231</v>
      </c>
      <c r="DL17" s="5"/>
      <c r="DM17" s="31" t="s">
        <v>1549</v>
      </c>
      <c r="DN17" s="31" t="s">
        <v>1669</v>
      </c>
      <c r="DO17" s="31" t="s">
        <v>1242</v>
      </c>
      <c r="DP17" s="66" t="s">
        <v>1256</v>
      </c>
      <c r="DQ17" s="21">
        <f t="shared" si="0"/>
        <v>118</v>
      </c>
    </row>
    <row r="18" spans="1:121" ht="45.75" thickBot="1" x14ac:dyDescent="0.3">
      <c r="A18" s="13" t="s">
        <v>133</v>
      </c>
      <c r="B18" s="5" t="s">
        <v>596</v>
      </c>
      <c r="C18" s="31" t="s">
        <v>610</v>
      </c>
      <c r="D18" s="31" t="s">
        <v>622</v>
      </c>
      <c r="E18" s="31" t="s">
        <v>633</v>
      </c>
      <c r="F18" s="31" t="s">
        <v>645</v>
      </c>
      <c r="G18" s="43" t="s">
        <v>278</v>
      </c>
      <c r="H18" s="31" t="s">
        <v>658</v>
      </c>
      <c r="I18" s="31" t="s">
        <v>296</v>
      </c>
      <c r="J18" s="31" t="s">
        <v>671</v>
      </c>
      <c r="K18" s="31" t="s">
        <v>684</v>
      </c>
      <c r="L18" s="31" t="s">
        <v>1678</v>
      </c>
      <c r="M18" s="31" t="s">
        <v>1701</v>
      </c>
      <c r="N18" s="31" t="s">
        <v>698</v>
      </c>
      <c r="O18" s="31" t="s">
        <v>709</v>
      </c>
      <c r="P18" s="31">
        <v>3173825103</v>
      </c>
      <c r="Q18" s="31">
        <v>3459180006</v>
      </c>
      <c r="R18" s="31" t="s">
        <v>1713</v>
      </c>
      <c r="S18" s="31" t="s">
        <v>374</v>
      </c>
      <c r="T18" s="31" t="s">
        <v>1388</v>
      </c>
      <c r="U18" s="31" t="s">
        <v>1805</v>
      </c>
      <c r="V18" s="31" t="s">
        <v>737</v>
      </c>
      <c r="W18" s="31" t="s">
        <v>752</v>
      </c>
      <c r="X18" s="31" t="s">
        <v>581</v>
      </c>
      <c r="Y18" s="133" t="s">
        <v>1355</v>
      </c>
      <c r="Z18" s="31" t="s">
        <v>329</v>
      </c>
      <c r="AA18" s="31" t="s">
        <v>1689</v>
      </c>
      <c r="AB18" s="31" t="s">
        <v>765</v>
      </c>
      <c r="AC18" s="31" t="s">
        <v>779</v>
      </c>
      <c r="AD18" s="31" t="s">
        <v>793</v>
      </c>
      <c r="AE18" s="31" t="s">
        <v>312</v>
      </c>
      <c r="AF18" s="31" t="s">
        <v>1400</v>
      </c>
      <c r="AG18" s="31" t="s">
        <v>821</v>
      </c>
      <c r="AH18" s="31" t="s">
        <v>808</v>
      </c>
      <c r="AI18" s="31" t="s">
        <v>835</v>
      </c>
      <c r="AJ18" s="31" t="s">
        <v>1820</v>
      </c>
      <c r="AK18" s="31" t="s">
        <v>849</v>
      </c>
      <c r="AL18" s="31" t="s">
        <v>861</v>
      </c>
      <c r="AM18" s="31" t="s">
        <v>1725</v>
      </c>
      <c r="AN18" s="31" t="s">
        <v>1565</v>
      </c>
      <c r="AO18" s="31" t="s">
        <v>873</v>
      </c>
      <c r="AP18" s="31" t="s">
        <v>1833</v>
      </c>
      <c r="AQ18" s="31" t="s">
        <v>885</v>
      </c>
      <c r="AR18" s="31" t="s">
        <v>393</v>
      </c>
      <c r="AS18" s="31" t="s">
        <v>345</v>
      </c>
      <c r="AT18" s="31" t="s">
        <v>897</v>
      </c>
      <c r="AU18" s="31" t="s">
        <v>1737</v>
      </c>
      <c r="AV18" s="31" t="s">
        <v>358</v>
      </c>
      <c r="AW18" s="31" t="s">
        <v>1748</v>
      </c>
      <c r="AX18" s="31" t="s">
        <v>1604</v>
      </c>
      <c r="AY18" s="31" t="s">
        <v>920</v>
      </c>
      <c r="AZ18" s="31" t="s">
        <v>909</v>
      </c>
      <c r="BA18" s="31" t="s">
        <v>1366</v>
      </c>
      <c r="BB18" s="31" t="s">
        <v>408</v>
      </c>
      <c r="BC18" s="5" t="s">
        <v>934</v>
      </c>
      <c r="BD18" s="31" t="s">
        <v>424</v>
      </c>
      <c r="BE18" s="31" t="s">
        <v>1630</v>
      </c>
      <c r="BF18" s="31" t="s">
        <v>947</v>
      </c>
      <c r="BG18" s="31" t="s">
        <v>441</v>
      </c>
      <c r="BH18" s="31" t="s">
        <v>961</v>
      </c>
      <c r="BI18" s="31" t="s">
        <v>974</v>
      </c>
      <c r="BJ18" s="31" t="s">
        <v>986</v>
      </c>
      <c r="BK18" s="31" t="s">
        <v>1415</v>
      </c>
      <c r="BL18" s="31" t="s">
        <v>999</v>
      </c>
      <c r="BM18" s="31" t="s">
        <v>1845</v>
      </c>
      <c r="BN18" s="31" t="s">
        <v>1641</v>
      </c>
      <c r="BO18" s="31" t="s">
        <v>1011</v>
      </c>
      <c r="BP18" s="31" t="s">
        <v>1022</v>
      </c>
      <c r="BQ18" s="31" t="s">
        <v>1616</v>
      </c>
      <c r="BR18" s="31" t="s">
        <v>1429</v>
      </c>
      <c r="BS18" s="31" t="s">
        <v>1856</v>
      </c>
      <c r="BT18" s="31" t="s">
        <v>1032</v>
      </c>
      <c r="BU18" s="31" t="s">
        <v>454</v>
      </c>
      <c r="BV18" s="31" t="s">
        <v>1043</v>
      </c>
      <c r="BW18" s="31" t="s">
        <v>1445</v>
      </c>
      <c r="BX18" s="31" t="s">
        <v>467</v>
      </c>
      <c r="BY18" s="31" t="s">
        <v>482</v>
      </c>
      <c r="BZ18" s="31" t="s">
        <v>1915</v>
      </c>
      <c r="CA18" s="31" t="s">
        <v>1761</v>
      </c>
      <c r="CB18" s="31" t="s">
        <v>1871</v>
      </c>
      <c r="CC18" s="31" t="s">
        <v>1055</v>
      </c>
      <c r="CD18" s="31" t="s">
        <v>1067</v>
      </c>
      <c r="CE18" s="31" t="s">
        <v>499</v>
      </c>
      <c r="CF18" s="31" t="s">
        <v>1081</v>
      </c>
      <c r="CG18" s="31" t="s">
        <v>1092</v>
      </c>
      <c r="CH18" s="31" t="s">
        <v>1103</v>
      </c>
      <c r="CI18" s="31" t="s">
        <v>1457</v>
      </c>
      <c r="CJ18" s="31" t="s">
        <v>1113</v>
      </c>
      <c r="CK18" s="31" t="s">
        <v>1139</v>
      </c>
      <c r="CL18" s="31" t="s">
        <v>1771</v>
      </c>
      <c r="CM18" s="31" t="s">
        <v>1124</v>
      </c>
      <c r="CN18" s="31" t="s">
        <v>514</v>
      </c>
      <c r="CO18" s="31" t="s">
        <v>1152</v>
      </c>
      <c r="CP18" s="31" t="s">
        <v>1165</v>
      </c>
      <c r="CQ18" s="31" t="s">
        <v>1177</v>
      </c>
      <c r="CR18" s="31" t="s">
        <v>1471</v>
      </c>
      <c r="CS18" s="5" t="s">
        <v>1885</v>
      </c>
      <c r="CT18" s="31" t="s">
        <v>1483</v>
      </c>
      <c r="CU18" s="31" t="s">
        <v>1495</v>
      </c>
      <c r="CV18" s="31" t="s">
        <v>1506</v>
      </c>
      <c r="CW18" s="31" t="s">
        <v>531</v>
      </c>
      <c r="CX18" s="31" t="s">
        <v>1515</v>
      </c>
      <c r="CY18" s="31" t="s">
        <v>1187</v>
      </c>
      <c r="CZ18" s="31" t="s">
        <v>1198</v>
      </c>
      <c r="DA18" s="31" t="s">
        <v>1899</v>
      </c>
      <c r="DB18" s="31" t="s">
        <v>548</v>
      </c>
      <c r="DC18" s="31" t="s">
        <v>1779</v>
      </c>
      <c r="DD18" s="31" t="s">
        <v>1655</v>
      </c>
      <c r="DE18" s="31" t="s">
        <v>1528</v>
      </c>
      <c r="DF18" s="31" t="s">
        <v>1211</v>
      </c>
      <c r="DG18" s="31" t="s">
        <v>1536</v>
      </c>
      <c r="DH18" s="31" t="s">
        <v>563</v>
      </c>
      <c r="DI18" s="31" t="s">
        <v>1791</v>
      </c>
      <c r="DJ18" s="31" t="s">
        <v>1223</v>
      </c>
      <c r="DK18" s="31" t="s">
        <v>1232</v>
      </c>
      <c r="DL18" s="5"/>
      <c r="DM18" s="31" t="s">
        <v>1550</v>
      </c>
      <c r="DN18" s="31" t="s">
        <v>1670</v>
      </c>
      <c r="DO18" s="31" t="s">
        <v>1243</v>
      </c>
      <c r="DP18" s="66" t="s">
        <v>1257</v>
      </c>
      <c r="DQ18" s="21">
        <f t="shared" si="0"/>
        <v>118</v>
      </c>
    </row>
    <row r="19" spans="1:121" ht="30.75" thickBot="1" x14ac:dyDescent="0.3">
      <c r="A19" s="13" t="s">
        <v>134</v>
      </c>
      <c r="B19" s="5" t="s">
        <v>597</v>
      </c>
      <c r="C19" s="31">
        <v>0</v>
      </c>
      <c r="D19" s="31">
        <v>3867520302</v>
      </c>
      <c r="E19" s="31">
        <v>3724240384</v>
      </c>
      <c r="F19" s="31" t="s">
        <v>646</v>
      </c>
      <c r="G19" s="43">
        <v>3757587087</v>
      </c>
      <c r="H19" s="31" t="s">
        <v>659</v>
      </c>
      <c r="I19" s="31" t="s">
        <v>297</v>
      </c>
      <c r="J19" s="31">
        <v>3747480385</v>
      </c>
      <c r="K19" s="31">
        <v>3264250114</v>
      </c>
      <c r="L19" s="31" t="s">
        <v>1679</v>
      </c>
      <c r="M19" s="31" t="s">
        <v>1702</v>
      </c>
      <c r="N19" s="31">
        <v>3919173009</v>
      </c>
      <c r="O19" s="31" t="s">
        <v>710</v>
      </c>
      <c r="P19" s="31">
        <v>3173825100</v>
      </c>
      <c r="Q19" s="31">
        <v>3459180212</v>
      </c>
      <c r="R19" s="31" t="s">
        <v>1714</v>
      </c>
      <c r="S19" s="31" t="s">
        <v>375</v>
      </c>
      <c r="T19" s="31" t="s">
        <v>1389</v>
      </c>
      <c r="U19" s="31" t="s">
        <v>1806</v>
      </c>
      <c r="V19" s="31" t="s">
        <v>738</v>
      </c>
      <c r="W19" s="31">
        <v>3153553083</v>
      </c>
      <c r="X19" s="31" t="s">
        <v>582</v>
      </c>
      <c r="Y19" s="133">
        <v>3777730009</v>
      </c>
      <c r="Z19" s="31">
        <v>4999922550</v>
      </c>
      <c r="AA19" s="31" t="s">
        <v>1690</v>
      </c>
      <c r="AB19" s="31" t="s">
        <v>766</v>
      </c>
      <c r="AC19" s="31">
        <v>3163843085</v>
      </c>
      <c r="AD19" s="31" t="s">
        <v>794</v>
      </c>
      <c r="AE19" s="31" t="s">
        <v>313</v>
      </c>
      <c r="AF19" s="31" t="s">
        <v>1401</v>
      </c>
      <c r="AG19" s="31" t="s">
        <v>822</v>
      </c>
      <c r="AH19" s="31">
        <v>0</v>
      </c>
      <c r="AI19" s="31">
        <v>3434315121</v>
      </c>
      <c r="AJ19" s="31" t="s">
        <v>1821</v>
      </c>
      <c r="AK19" s="31">
        <v>3867530785</v>
      </c>
      <c r="AL19" s="31">
        <v>3213872091</v>
      </c>
      <c r="AM19" s="31" t="s">
        <v>1726</v>
      </c>
      <c r="AN19" s="31">
        <v>0</v>
      </c>
      <c r="AO19" s="31" t="s">
        <v>874</v>
      </c>
      <c r="AP19" s="31">
        <v>4579470136</v>
      </c>
      <c r="AQ19" s="31">
        <v>4579837148</v>
      </c>
      <c r="AR19" s="31">
        <v>0</v>
      </c>
      <c r="AS19" s="31" t="s">
        <v>345</v>
      </c>
      <c r="AT19" s="31" t="s">
        <v>898</v>
      </c>
      <c r="AU19" s="31" t="s">
        <v>1738</v>
      </c>
      <c r="AV19" s="31" t="s">
        <v>359</v>
      </c>
      <c r="AW19" s="31" t="s">
        <v>1749</v>
      </c>
      <c r="AX19" s="31" t="s">
        <v>1605</v>
      </c>
      <c r="AY19" s="31" t="s">
        <v>921</v>
      </c>
      <c r="AZ19" s="31">
        <v>0</v>
      </c>
      <c r="BA19" s="31" t="s">
        <v>1367</v>
      </c>
      <c r="BB19" s="31">
        <v>4747465900</v>
      </c>
      <c r="BC19" s="5" t="s">
        <v>935</v>
      </c>
      <c r="BD19" s="31" t="s">
        <v>425</v>
      </c>
      <c r="BE19" s="31" t="s">
        <v>1631</v>
      </c>
      <c r="BF19" s="31" t="s">
        <v>947</v>
      </c>
      <c r="BG19" s="31">
        <v>0</v>
      </c>
      <c r="BH19" s="31" t="s">
        <v>962</v>
      </c>
      <c r="BI19" s="31" t="s">
        <v>975</v>
      </c>
      <c r="BJ19" s="31" t="s">
        <v>987</v>
      </c>
      <c r="BK19" s="31" t="s">
        <v>1416</v>
      </c>
      <c r="BL19" s="31">
        <v>3929223240</v>
      </c>
      <c r="BM19" s="31" t="s">
        <v>1846</v>
      </c>
      <c r="BN19" s="31" t="s">
        <v>1642</v>
      </c>
      <c r="BO19" s="31" t="s">
        <v>1012</v>
      </c>
      <c r="BP19" s="31">
        <v>3573750058</v>
      </c>
      <c r="BQ19" s="31" t="s">
        <v>1617</v>
      </c>
      <c r="BR19" s="31" t="s">
        <v>1430</v>
      </c>
      <c r="BS19" s="31" t="s">
        <v>1857</v>
      </c>
      <c r="BT19" s="31">
        <v>0</v>
      </c>
      <c r="BU19" s="31">
        <v>3477180666</v>
      </c>
      <c r="BV19" s="31" t="s">
        <v>1044</v>
      </c>
      <c r="BW19" s="31" t="s">
        <v>1446</v>
      </c>
      <c r="BX19" s="31">
        <v>0</v>
      </c>
      <c r="BY19" s="31">
        <v>0</v>
      </c>
      <c r="BZ19" s="31" t="s">
        <v>1916</v>
      </c>
      <c r="CA19" s="31" t="s">
        <v>1762</v>
      </c>
      <c r="CB19" s="31" t="s">
        <v>1872</v>
      </c>
      <c r="CC19" s="31" t="s">
        <v>1056</v>
      </c>
      <c r="CD19" s="31" t="s">
        <v>1068</v>
      </c>
      <c r="CE19" s="31">
        <v>0</v>
      </c>
      <c r="CF19" s="31" t="s">
        <v>1082</v>
      </c>
      <c r="CG19" s="31">
        <v>3434320296</v>
      </c>
      <c r="CH19" s="31">
        <v>3714184000</v>
      </c>
      <c r="CI19" s="31" t="s">
        <v>1458</v>
      </c>
      <c r="CJ19" s="31" t="s">
        <v>1114</v>
      </c>
      <c r="CK19" s="31" t="s">
        <v>1140</v>
      </c>
      <c r="CL19" s="31">
        <v>3467872142</v>
      </c>
      <c r="CM19" s="31" t="s">
        <v>1125</v>
      </c>
      <c r="CN19" s="31">
        <v>3787888700</v>
      </c>
      <c r="CO19" s="31" t="s">
        <v>1153</v>
      </c>
      <c r="CP19" s="31" t="s">
        <v>1166</v>
      </c>
      <c r="CQ19" s="31">
        <v>3767685016</v>
      </c>
      <c r="CR19" s="31" t="s">
        <v>1472</v>
      </c>
      <c r="CS19" s="5">
        <v>3222969770</v>
      </c>
      <c r="CT19" s="31" t="s">
        <v>1484</v>
      </c>
      <c r="CU19" s="31">
        <v>3123215200</v>
      </c>
      <c r="CV19" s="31" t="s">
        <v>1507</v>
      </c>
      <c r="CW19" s="31" t="s">
        <v>532</v>
      </c>
      <c r="CX19" s="31" t="s">
        <v>1516</v>
      </c>
      <c r="CY19" s="31">
        <v>3767682660</v>
      </c>
      <c r="CZ19" s="31" t="s">
        <v>1199</v>
      </c>
      <c r="DA19" s="31" t="s">
        <v>1900</v>
      </c>
      <c r="DB19" s="31">
        <v>0</v>
      </c>
      <c r="DC19" s="31" t="s">
        <v>1780</v>
      </c>
      <c r="DD19" s="31" t="s">
        <v>1656</v>
      </c>
      <c r="DE19" s="31" t="s">
        <v>1529</v>
      </c>
      <c r="DF19" s="31" t="s">
        <v>1211</v>
      </c>
      <c r="DG19" s="31" t="s">
        <v>1537</v>
      </c>
      <c r="DH19" s="31" t="s">
        <v>564</v>
      </c>
      <c r="DI19" s="31">
        <v>4314030150</v>
      </c>
      <c r="DJ19" s="31">
        <v>0</v>
      </c>
      <c r="DK19" s="31" t="s">
        <v>1233</v>
      </c>
      <c r="DL19" s="5"/>
      <c r="DM19" s="31" t="s">
        <v>1551</v>
      </c>
      <c r="DN19" s="31">
        <v>3919211768</v>
      </c>
      <c r="DO19" s="31" t="s">
        <v>1244</v>
      </c>
      <c r="DP19" s="66" t="s">
        <v>1258</v>
      </c>
      <c r="DQ19" s="21">
        <f t="shared" si="0"/>
        <v>118</v>
      </c>
    </row>
    <row r="20" spans="1:121" s="61" customFormat="1" ht="15.75" thickBot="1" x14ac:dyDescent="0.3">
      <c r="A20" s="26" t="s">
        <v>135</v>
      </c>
      <c r="B20" s="55"/>
      <c r="C20" s="56"/>
      <c r="D20" s="56"/>
      <c r="E20" s="56"/>
      <c r="F20" s="56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133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8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8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8"/>
      <c r="DM20" s="59"/>
      <c r="DN20" s="59"/>
      <c r="DO20" s="59"/>
      <c r="DP20" s="67"/>
      <c r="DQ20" s="60">
        <f t="shared" si="0"/>
        <v>0</v>
      </c>
    </row>
    <row r="21" spans="1:121" ht="60.75" thickBot="1" x14ac:dyDescent="0.3">
      <c r="A21" s="13" t="s">
        <v>136</v>
      </c>
      <c r="B21" s="5" t="s">
        <v>598</v>
      </c>
      <c r="C21" s="31" t="s">
        <v>598</v>
      </c>
      <c r="D21" s="31" t="s">
        <v>598</v>
      </c>
      <c r="E21" s="31" t="s">
        <v>279</v>
      </c>
      <c r="F21" s="31" t="s">
        <v>598</v>
      </c>
      <c r="G21" s="43" t="s">
        <v>279</v>
      </c>
      <c r="H21" s="31" t="s">
        <v>598</v>
      </c>
      <c r="I21" s="31" t="s">
        <v>279</v>
      </c>
      <c r="J21" s="31" t="s">
        <v>598</v>
      </c>
      <c r="K21" s="31" t="s">
        <v>598</v>
      </c>
      <c r="L21" s="31" t="s">
        <v>711</v>
      </c>
      <c r="M21" s="31" t="s">
        <v>598</v>
      </c>
      <c r="N21" s="31" t="s">
        <v>699</v>
      </c>
      <c r="O21" s="31" t="s">
        <v>711</v>
      </c>
      <c r="P21" s="31" t="s">
        <v>598</v>
      </c>
      <c r="Q21" s="31" t="s">
        <v>598</v>
      </c>
      <c r="R21" s="31" t="s">
        <v>598</v>
      </c>
      <c r="S21" s="31" t="s">
        <v>376</v>
      </c>
      <c r="T21" s="31" t="s">
        <v>598</v>
      </c>
      <c r="U21" s="31" t="s">
        <v>598</v>
      </c>
      <c r="V21" s="31" t="s">
        <v>598</v>
      </c>
      <c r="W21" s="31" t="s">
        <v>598</v>
      </c>
      <c r="X21" s="31" t="s">
        <v>279</v>
      </c>
      <c r="Y21" s="133" t="s">
        <v>598</v>
      </c>
      <c r="Z21" s="31" t="s">
        <v>330</v>
      </c>
      <c r="AA21" s="31" t="s">
        <v>598</v>
      </c>
      <c r="AB21" s="31" t="s">
        <v>598</v>
      </c>
      <c r="AC21" s="31" t="s">
        <v>598</v>
      </c>
      <c r="AD21" s="31" t="s">
        <v>598</v>
      </c>
      <c r="AE21" s="31" t="s">
        <v>279</v>
      </c>
      <c r="AF21" s="31" t="s">
        <v>598</v>
      </c>
      <c r="AG21" s="31" t="s">
        <v>823</v>
      </c>
      <c r="AH21" s="31" t="s">
        <v>598</v>
      </c>
      <c r="AI21" s="31" t="s">
        <v>598</v>
      </c>
      <c r="AJ21" s="31" t="s">
        <v>376</v>
      </c>
      <c r="AK21" s="31" t="s">
        <v>711</v>
      </c>
      <c r="AL21" s="31" t="s">
        <v>376</v>
      </c>
      <c r="AM21" s="31" t="s">
        <v>598</v>
      </c>
      <c r="AN21" s="31" t="s">
        <v>1566</v>
      </c>
      <c r="AO21" s="31" t="s">
        <v>598</v>
      </c>
      <c r="AP21" s="31" t="s">
        <v>598</v>
      </c>
      <c r="AQ21" s="31" t="s">
        <v>598</v>
      </c>
      <c r="AR21" s="31" t="s">
        <v>279</v>
      </c>
      <c r="AS21" s="31" t="s">
        <v>279</v>
      </c>
      <c r="AT21" s="31" t="s">
        <v>598</v>
      </c>
      <c r="AU21" s="31" t="s">
        <v>598</v>
      </c>
      <c r="AV21" s="31" t="s">
        <v>279</v>
      </c>
      <c r="AW21" s="31" t="s">
        <v>598</v>
      </c>
      <c r="AX21" s="31" t="s">
        <v>598</v>
      </c>
      <c r="AY21" s="31" t="s">
        <v>376</v>
      </c>
      <c r="AZ21" s="31" t="s">
        <v>598</v>
      </c>
      <c r="BA21" s="31" t="s">
        <v>711</v>
      </c>
      <c r="BB21" s="31" t="s">
        <v>376</v>
      </c>
      <c r="BC21" s="5" t="s">
        <v>598</v>
      </c>
      <c r="BD21" s="31" t="s">
        <v>330</v>
      </c>
      <c r="BE21" s="31" t="s">
        <v>598</v>
      </c>
      <c r="BF21" s="31" t="s">
        <v>598</v>
      </c>
      <c r="BG21" s="31" t="s">
        <v>279</v>
      </c>
      <c r="BH21" s="31" t="s">
        <v>279</v>
      </c>
      <c r="BI21" s="31" t="s">
        <v>598</v>
      </c>
      <c r="BJ21" s="31" t="s">
        <v>598</v>
      </c>
      <c r="BK21" s="31" t="s">
        <v>598</v>
      </c>
      <c r="BL21" s="31" t="s">
        <v>376</v>
      </c>
      <c r="BM21" s="31" t="s">
        <v>598</v>
      </c>
      <c r="BN21" s="31" t="s">
        <v>598</v>
      </c>
      <c r="BO21" s="31" t="s">
        <v>598</v>
      </c>
      <c r="BP21" s="31" t="s">
        <v>598</v>
      </c>
      <c r="BQ21" s="31" t="s">
        <v>598</v>
      </c>
      <c r="BR21" s="31" t="s">
        <v>598</v>
      </c>
      <c r="BS21" s="31" t="s">
        <v>598</v>
      </c>
      <c r="BT21" s="31" t="s">
        <v>598</v>
      </c>
      <c r="BU21" s="31" t="s">
        <v>279</v>
      </c>
      <c r="BV21" s="31" t="s">
        <v>598</v>
      </c>
      <c r="BW21" s="31" t="s">
        <v>598</v>
      </c>
      <c r="BX21" s="31" t="s">
        <v>279</v>
      </c>
      <c r="BY21" s="31" t="s">
        <v>483</v>
      </c>
      <c r="BZ21" s="31" t="s">
        <v>1917</v>
      </c>
      <c r="CA21" s="31" t="s">
        <v>598</v>
      </c>
      <c r="CB21" s="31" t="s">
        <v>598</v>
      </c>
      <c r="CC21" s="31" t="s">
        <v>598</v>
      </c>
      <c r="CD21" s="31" t="s">
        <v>598</v>
      </c>
      <c r="CE21" s="31" t="s">
        <v>500</v>
      </c>
      <c r="CF21" s="31" t="s">
        <v>1083</v>
      </c>
      <c r="CG21" s="31" t="s">
        <v>279</v>
      </c>
      <c r="CH21" s="31" t="s">
        <v>598</v>
      </c>
      <c r="CI21" s="31" t="s">
        <v>598</v>
      </c>
      <c r="CJ21" s="31" t="s">
        <v>598</v>
      </c>
      <c r="CK21" s="31" t="s">
        <v>598</v>
      </c>
      <c r="CL21" s="31" t="s">
        <v>598</v>
      </c>
      <c r="CM21" s="31" t="s">
        <v>1126</v>
      </c>
      <c r="CN21" s="31" t="s">
        <v>515</v>
      </c>
      <c r="CO21" s="31" t="s">
        <v>598</v>
      </c>
      <c r="CP21" s="31" t="s">
        <v>598</v>
      </c>
      <c r="CQ21" s="31" t="s">
        <v>376</v>
      </c>
      <c r="CR21" s="31" t="s">
        <v>598</v>
      </c>
      <c r="CS21" s="5" t="s">
        <v>598</v>
      </c>
      <c r="CT21" s="31" t="s">
        <v>598</v>
      </c>
      <c r="CU21" s="31" t="s">
        <v>598</v>
      </c>
      <c r="CV21" s="31" t="s">
        <v>598</v>
      </c>
      <c r="CW21" s="31" t="s">
        <v>279</v>
      </c>
      <c r="CX21" s="31" t="s">
        <v>598</v>
      </c>
      <c r="CY21" s="31" t="s">
        <v>376</v>
      </c>
      <c r="CZ21" s="31" t="s">
        <v>598</v>
      </c>
      <c r="DA21" s="31" t="s">
        <v>598</v>
      </c>
      <c r="DB21" s="31" t="s">
        <v>279</v>
      </c>
      <c r="DC21" s="31" t="s">
        <v>598</v>
      </c>
      <c r="DD21" s="31" t="s">
        <v>598</v>
      </c>
      <c r="DE21" s="31" t="s">
        <v>598</v>
      </c>
      <c r="DF21" s="31" t="s">
        <v>598</v>
      </c>
      <c r="DG21" s="31" t="s">
        <v>598</v>
      </c>
      <c r="DH21" s="31" t="s">
        <v>279</v>
      </c>
      <c r="DI21" s="31" t="s">
        <v>598</v>
      </c>
      <c r="DJ21" s="31" t="s">
        <v>598</v>
      </c>
      <c r="DK21" s="31" t="s">
        <v>598</v>
      </c>
      <c r="DL21" s="5"/>
      <c r="DM21" s="31" t="s">
        <v>598</v>
      </c>
      <c r="DN21" s="31" t="s">
        <v>598</v>
      </c>
      <c r="DO21" s="31" t="s">
        <v>598</v>
      </c>
      <c r="DP21" s="66" t="s">
        <v>279</v>
      </c>
      <c r="DQ21" s="21">
        <f t="shared" si="0"/>
        <v>118</v>
      </c>
    </row>
    <row r="22" spans="1:121" ht="75.75" thickBot="1" x14ac:dyDescent="0.3">
      <c r="A22" s="13" t="s">
        <v>137</v>
      </c>
      <c r="B22" s="5" t="s">
        <v>599</v>
      </c>
      <c r="C22" s="31" t="s">
        <v>611</v>
      </c>
      <c r="D22" s="31" t="s">
        <v>623</v>
      </c>
      <c r="E22" s="31" t="s">
        <v>634</v>
      </c>
      <c r="F22" s="31" t="s">
        <v>647</v>
      </c>
      <c r="G22" s="43" t="s">
        <v>280</v>
      </c>
      <c r="H22" s="31" t="s">
        <v>660</v>
      </c>
      <c r="I22" s="31" t="s">
        <v>298</v>
      </c>
      <c r="J22" s="31" t="s">
        <v>672</v>
      </c>
      <c r="K22" s="31" t="s">
        <v>685</v>
      </c>
      <c r="L22" s="31" t="s">
        <v>1680</v>
      </c>
      <c r="M22" s="31" t="s">
        <v>1703</v>
      </c>
      <c r="N22" s="31" t="s">
        <v>700</v>
      </c>
      <c r="O22" s="31" t="s">
        <v>712</v>
      </c>
      <c r="P22" s="31" t="s">
        <v>724</v>
      </c>
      <c r="Q22" s="31" t="s">
        <v>1378</v>
      </c>
      <c r="R22" s="31" t="s">
        <v>1715</v>
      </c>
      <c r="S22" s="31" t="s">
        <v>377</v>
      </c>
      <c r="T22" s="31" t="s">
        <v>1390</v>
      </c>
      <c r="U22" s="31" t="s">
        <v>1807</v>
      </c>
      <c r="V22" s="31" t="s">
        <v>739</v>
      </c>
      <c r="W22" s="31" t="s">
        <v>753</v>
      </c>
      <c r="X22" s="31" t="s">
        <v>583</v>
      </c>
      <c r="Y22" s="133" t="s">
        <v>1356</v>
      </c>
      <c r="Z22" s="31" t="s">
        <v>331</v>
      </c>
      <c r="AA22" s="31" t="s">
        <v>1691</v>
      </c>
      <c r="AB22" s="31" t="s">
        <v>767</v>
      </c>
      <c r="AC22" s="31" t="s">
        <v>780</v>
      </c>
      <c r="AD22" s="31" t="s">
        <v>795</v>
      </c>
      <c r="AE22" s="31" t="s">
        <v>314</v>
      </c>
      <c r="AF22" s="31" t="s">
        <v>1402</v>
      </c>
      <c r="AG22" s="31" t="s">
        <v>824</v>
      </c>
      <c r="AH22" s="31" t="s">
        <v>809</v>
      </c>
      <c r="AI22" s="31" t="s">
        <v>836</v>
      </c>
      <c r="AJ22" s="31" t="s">
        <v>1822</v>
      </c>
      <c r="AK22" s="31" t="s">
        <v>850</v>
      </c>
      <c r="AL22" s="31" t="s">
        <v>862</v>
      </c>
      <c r="AM22" s="31" t="s">
        <v>1727</v>
      </c>
      <c r="AN22" s="31" t="s">
        <v>1567</v>
      </c>
      <c r="AO22" s="31" t="s">
        <v>875</v>
      </c>
      <c r="AP22" s="31" t="s">
        <v>1834</v>
      </c>
      <c r="AQ22" s="31" t="s">
        <v>886</v>
      </c>
      <c r="AR22" s="31" t="s">
        <v>394</v>
      </c>
      <c r="AS22" s="31" t="s">
        <v>346</v>
      </c>
      <c r="AT22" s="31" t="s">
        <v>899</v>
      </c>
      <c r="AU22" s="31" t="s">
        <v>1739</v>
      </c>
      <c r="AV22" s="31" t="s">
        <v>360</v>
      </c>
      <c r="AW22" s="31" t="s">
        <v>1750</v>
      </c>
      <c r="AX22" s="31" t="s">
        <v>1606</v>
      </c>
      <c r="AY22" s="31" t="s">
        <v>922</v>
      </c>
      <c r="AZ22" s="31" t="s">
        <v>910</v>
      </c>
      <c r="BA22" s="31" t="s">
        <v>1368</v>
      </c>
      <c r="BB22" s="31" t="s">
        <v>409</v>
      </c>
      <c r="BC22" s="5" t="s">
        <v>936</v>
      </c>
      <c r="BD22" s="31" t="s">
        <v>426</v>
      </c>
      <c r="BE22" s="31" t="s">
        <v>1632</v>
      </c>
      <c r="BF22" s="31" t="s">
        <v>948</v>
      </c>
      <c r="BG22" s="31" t="s">
        <v>442</v>
      </c>
      <c r="BH22" s="31" t="s">
        <v>963</v>
      </c>
      <c r="BI22" s="31" t="s">
        <v>976</v>
      </c>
      <c r="BJ22" s="31" t="s">
        <v>988</v>
      </c>
      <c r="BK22" s="31" t="s">
        <v>1417</v>
      </c>
      <c r="BL22" s="31" t="s">
        <v>1000</v>
      </c>
      <c r="BM22" s="31" t="s">
        <v>1847</v>
      </c>
      <c r="BN22" s="31" t="s">
        <v>1643</v>
      </c>
      <c r="BO22" s="31" t="s">
        <v>1013</v>
      </c>
      <c r="BP22" s="31" t="s">
        <v>1023</v>
      </c>
      <c r="BQ22" s="31" t="s">
        <v>1618</v>
      </c>
      <c r="BR22" s="31" t="s">
        <v>1431</v>
      </c>
      <c r="BS22" s="31" t="s">
        <v>1858</v>
      </c>
      <c r="BT22" s="31" t="s">
        <v>1033</v>
      </c>
      <c r="BU22" s="31" t="s">
        <v>455</v>
      </c>
      <c r="BV22" s="31" t="s">
        <v>1045</v>
      </c>
      <c r="BW22" s="31" t="s">
        <v>1447</v>
      </c>
      <c r="BX22" s="31" t="s">
        <v>468</v>
      </c>
      <c r="BY22" s="31" t="s">
        <v>484</v>
      </c>
      <c r="BZ22" s="31" t="s">
        <v>1918</v>
      </c>
      <c r="CA22" s="31" t="s">
        <v>1763</v>
      </c>
      <c r="CB22" s="31" t="s">
        <v>1873</v>
      </c>
      <c r="CC22" s="31" t="s">
        <v>1057</v>
      </c>
      <c r="CD22" s="31" t="s">
        <v>1069</v>
      </c>
      <c r="CE22" s="31" t="s">
        <v>501</v>
      </c>
      <c r="CF22" s="31" t="s">
        <v>1084</v>
      </c>
      <c r="CG22" s="31" t="s">
        <v>1093</v>
      </c>
      <c r="CH22" s="31" t="s">
        <v>1104</v>
      </c>
      <c r="CI22" s="31" t="s">
        <v>1459</v>
      </c>
      <c r="CJ22" s="31" t="s">
        <v>1115</v>
      </c>
      <c r="CK22" s="31" t="s">
        <v>1141</v>
      </c>
      <c r="CL22" s="31" t="s">
        <v>1772</v>
      </c>
      <c r="CM22" s="31" t="s">
        <v>1127</v>
      </c>
      <c r="CN22" s="31" t="s">
        <v>516</v>
      </c>
      <c r="CO22" s="31" t="s">
        <v>1154</v>
      </c>
      <c r="CP22" s="31" t="s">
        <v>1167</v>
      </c>
      <c r="CQ22" s="31" t="s">
        <v>1178</v>
      </c>
      <c r="CR22" s="31" t="s">
        <v>1473</v>
      </c>
      <c r="CS22" s="5" t="s">
        <v>1886</v>
      </c>
      <c r="CT22" s="31" t="s">
        <v>1485</v>
      </c>
      <c r="CU22" s="31" t="s">
        <v>1496</v>
      </c>
      <c r="CV22" s="31" t="s">
        <v>1508</v>
      </c>
      <c r="CW22" s="31" t="s">
        <v>533</v>
      </c>
      <c r="CX22" s="31" t="s">
        <v>1517</v>
      </c>
      <c r="CY22" s="31" t="s">
        <v>1188</v>
      </c>
      <c r="CZ22" s="31" t="s">
        <v>1200</v>
      </c>
      <c r="DA22" s="31" t="s">
        <v>1901</v>
      </c>
      <c r="DB22" s="31" t="s">
        <v>549</v>
      </c>
      <c r="DC22" s="31" t="s">
        <v>1781</v>
      </c>
      <c r="DD22" s="31" t="s">
        <v>1657</v>
      </c>
      <c r="DE22" s="31" t="s">
        <v>1530</v>
      </c>
      <c r="DF22" s="31" t="s">
        <v>1212</v>
      </c>
      <c r="DG22" s="31" t="s">
        <v>1538</v>
      </c>
      <c r="DH22" s="31" t="s">
        <v>565</v>
      </c>
      <c r="DI22" s="31" t="s">
        <v>1792</v>
      </c>
      <c r="DJ22" s="31" t="s">
        <v>1224</v>
      </c>
      <c r="DK22" s="31" t="s">
        <v>1234</v>
      </c>
      <c r="DL22" s="5"/>
      <c r="DM22" s="31" t="s">
        <v>1552</v>
      </c>
      <c r="DN22" s="31" t="s">
        <v>1671</v>
      </c>
      <c r="DO22" s="31" t="s">
        <v>1245</v>
      </c>
      <c r="DP22" s="66" t="s">
        <v>1259</v>
      </c>
      <c r="DQ22" s="21">
        <f t="shared" si="0"/>
        <v>118</v>
      </c>
    </row>
    <row r="23" spans="1:121" ht="75.75" thickBot="1" x14ac:dyDescent="0.3">
      <c r="A23" s="13" t="s">
        <v>138</v>
      </c>
      <c r="B23" s="5">
        <v>0</v>
      </c>
      <c r="C23" s="31">
        <v>0</v>
      </c>
      <c r="D23" s="31">
        <v>0</v>
      </c>
      <c r="E23" s="31" t="s">
        <v>634</v>
      </c>
      <c r="F23" s="31">
        <v>0</v>
      </c>
      <c r="G23" s="43" t="s">
        <v>280</v>
      </c>
      <c r="H23" s="31">
        <v>0</v>
      </c>
      <c r="I23" s="31" t="s">
        <v>298</v>
      </c>
      <c r="J23" s="31">
        <v>0</v>
      </c>
      <c r="K23" s="31">
        <v>0</v>
      </c>
      <c r="L23" s="31">
        <v>0</v>
      </c>
      <c r="M23" s="31">
        <v>0</v>
      </c>
      <c r="N23" s="31" t="s">
        <v>700</v>
      </c>
      <c r="O23" s="31">
        <v>0</v>
      </c>
      <c r="P23" s="31">
        <v>0</v>
      </c>
      <c r="Q23" s="31">
        <v>0</v>
      </c>
      <c r="R23" s="31">
        <v>0</v>
      </c>
      <c r="S23" s="31" t="s">
        <v>378</v>
      </c>
      <c r="T23" s="31">
        <v>0</v>
      </c>
      <c r="U23" s="31">
        <v>0</v>
      </c>
      <c r="V23" s="31">
        <v>0</v>
      </c>
      <c r="W23" s="31">
        <v>0</v>
      </c>
      <c r="X23" s="31" t="s">
        <v>583</v>
      </c>
      <c r="Y23" s="133">
        <v>0</v>
      </c>
      <c r="Z23" s="31" t="s">
        <v>331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 t="s">
        <v>1568</v>
      </c>
      <c r="AO23" s="31">
        <v>0</v>
      </c>
      <c r="AP23" s="31">
        <v>0</v>
      </c>
      <c r="AQ23" s="31">
        <v>0</v>
      </c>
      <c r="AR23" s="31" t="s">
        <v>394</v>
      </c>
      <c r="AS23" s="31" t="s">
        <v>346</v>
      </c>
      <c r="AT23" s="31">
        <v>0</v>
      </c>
      <c r="AU23" s="31">
        <v>0</v>
      </c>
      <c r="AV23" s="31" t="s">
        <v>360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5">
        <v>0</v>
      </c>
      <c r="BD23" s="31" t="s">
        <v>426</v>
      </c>
      <c r="BE23" s="31">
        <v>0</v>
      </c>
      <c r="BF23" s="31">
        <v>0</v>
      </c>
      <c r="BG23" s="31" t="s">
        <v>442</v>
      </c>
      <c r="BH23" s="31" t="s">
        <v>963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 t="s">
        <v>455</v>
      </c>
      <c r="BV23" s="31">
        <v>0</v>
      </c>
      <c r="BW23" s="31">
        <v>0</v>
      </c>
      <c r="BX23" s="31" t="s">
        <v>468</v>
      </c>
      <c r="BY23" s="31" t="s">
        <v>485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 t="s">
        <v>501</v>
      </c>
      <c r="CF23" s="31">
        <v>0</v>
      </c>
      <c r="CG23" s="31" t="s">
        <v>1093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 t="s">
        <v>516</v>
      </c>
      <c r="CO23" s="31">
        <v>0</v>
      </c>
      <c r="CP23" s="31">
        <v>0</v>
      </c>
      <c r="CQ23" s="31">
        <v>0</v>
      </c>
      <c r="CR23" s="31">
        <v>0</v>
      </c>
      <c r="CS23" s="5">
        <v>0</v>
      </c>
      <c r="CT23" s="31">
        <v>0</v>
      </c>
      <c r="CU23" s="31">
        <v>0</v>
      </c>
      <c r="CV23" s="31">
        <v>0</v>
      </c>
      <c r="CW23" s="31" t="s">
        <v>533</v>
      </c>
      <c r="CX23" s="31">
        <v>0</v>
      </c>
      <c r="CY23" s="31">
        <v>0</v>
      </c>
      <c r="CZ23" s="31">
        <v>0</v>
      </c>
      <c r="DA23" s="31">
        <v>0</v>
      </c>
      <c r="DB23" s="31" t="s">
        <v>549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 t="s">
        <v>565</v>
      </c>
      <c r="DI23" s="31">
        <v>0</v>
      </c>
      <c r="DJ23" s="31">
        <v>0</v>
      </c>
      <c r="DK23" s="31">
        <v>0</v>
      </c>
      <c r="DL23" s="5"/>
      <c r="DM23" s="31">
        <v>0</v>
      </c>
      <c r="DN23" s="31">
        <v>0</v>
      </c>
      <c r="DO23" s="31">
        <v>0</v>
      </c>
      <c r="DP23" s="66" t="s">
        <v>1259</v>
      </c>
      <c r="DQ23" s="21">
        <f t="shared" si="0"/>
        <v>118</v>
      </c>
    </row>
    <row r="24" spans="1:121" ht="60.75" thickBot="1" x14ac:dyDescent="0.3">
      <c r="A24" s="13" t="s">
        <v>139</v>
      </c>
      <c r="B24" s="5" t="s">
        <v>600</v>
      </c>
      <c r="C24" s="31" t="s">
        <v>612</v>
      </c>
      <c r="D24" s="31" t="s">
        <v>624</v>
      </c>
      <c r="E24" s="31" t="s">
        <v>635</v>
      </c>
      <c r="F24" s="31" t="s">
        <v>648</v>
      </c>
      <c r="G24" s="43" t="s">
        <v>281</v>
      </c>
      <c r="H24" s="31" t="s">
        <v>661</v>
      </c>
      <c r="I24" s="31" t="s">
        <v>299</v>
      </c>
      <c r="J24" s="31" t="s">
        <v>673</v>
      </c>
      <c r="K24" s="31" t="s">
        <v>686</v>
      </c>
      <c r="L24" s="31" t="s">
        <v>1681</v>
      </c>
      <c r="M24" s="31" t="s">
        <v>1704</v>
      </c>
      <c r="N24" s="31" t="s">
        <v>701</v>
      </c>
      <c r="O24" s="31" t="s">
        <v>713</v>
      </c>
      <c r="P24" s="31" t="s">
        <v>725</v>
      </c>
      <c r="Q24" s="31" t="s">
        <v>1379</v>
      </c>
      <c r="R24" s="31" t="s">
        <v>1716</v>
      </c>
      <c r="S24" s="31" t="s">
        <v>379</v>
      </c>
      <c r="T24" s="31" t="s">
        <v>1391</v>
      </c>
      <c r="U24" s="31" t="s">
        <v>1808</v>
      </c>
      <c r="V24" s="31" t="s">
        <v>740</v>
      </c>
      <c r="W24" s="31" t="s">
        <v>754</v>
      </c>
      <c r="X24" s="31" t="s">
        <v>584</v>
      </c>
      <c r="Y24" s="133" t="s">
        <v>1357</v>
      </c>
      <c r="Z24" s="31" t="s">
        <v>332</v>
      </c>
      <c r="AA24" s="31" t="s">
        <v>1692</v>
      </c>
      <c r="AB24" s="31" t="s">
        <v>768</v>
      </c>
      <c r="AC24" s="31" t="s">
        <v>781</v>
      </c>
      <c r="AD24" s="31" t="s">
        <v>796</v>
      </c>
      <c r="AE24" s="31" t="s">
        <v>315</v>
      </c>
      <c r="AF24" s="31" t="s">
        <v>1403</v>
      </c>
      <c r="AG24" s="31" t="s">
        <v>825</v>
      </c>
      <c r="AH24" s="31" t="s">
        <v>810</v>
      </c>
      <c r="AI24" s="31" t="s">
        <v>837</v>
      </c>
      <c r="AJ24" s="31" t="s">
        <v>1823</v>
      </c>
      <c r="AK24" s="31" t="s">
        <v>851</v>
      </c>
      <c r="AL24" s="31" t="s">
        <v>863</v>
      </c>
      <c r="AM24" s="31" t="s">
        <v>1728</v>
      </c>
      <c r="AN24" s="31" t="s">
        <v>1569</v>
      </c>
      <c r="AO24" s="31" t="s">
        <v>876</v>
      </c>
      <c r="AP24" s="31" t="s">
        <v>1835</v>
      </c>
      <c r="AQ24" s="31" t="s">
        <v>887</v>
      </c>
      <c r="AR24" s="31" t="s">
        <v>395</v>
      </c>
      <c r="AS24" s="31" t="s">
        <v>347</v>
      </c>
      <c r="AT24" s="31" t="s">
        <v>900</v>
      </c>
      <c r="AU24" s="31" t="s">
        <v>1740</v>
      </c>
      <c r="AV24" s="31" t="s">
        <v>361</v>
      </c>
      <c r="AW24" s="31" t="s">
        <v>1751</v>
      </c>
      <c r="AX24" s="31" t="s">
        <v>1607</v>
      </c>
      <c r="AY24" s="31" t="s">
        <v>923</v>
      </c>
      <c r="AZ24" s="31" t="s">
        <v>911</v>
      </c>
      <c r="BA24" s="31" t="s">
        <v>1369</v>
      </c>
      <c r="BB24" s="31" t="s">
        <v>410</v>
      </c>
      <c r="BC24" s="5" t="s">
        <v>937</v>
      </c>
      <c r="BD24" s="31" t="s">
        <v>427</v>
      </c>
      <c r="BE24" s="31" t="s">
        <v>1633</v>
      </c>
      <c r="BF24" s="31" t="s">
        <v>949</v>
      </c>
      <c r="BG24" s="31" t="s">
        <v>443</v>
      </c>
      <c r="BH24" s="31" t="s">
        <v>964</v>
      </c>
      <c r="BI24" s="31" t="s">
        <v>977</v>
      </c>
      <c r="BJ24" s="31" t="s">
        <v>989</v>
      </c>
      <c r="BK24" s="31" t="s">
        <v>1418</v>
      </c>
      <c r="BL24" s="31" t="s">
        <v>1001</v>
      </c>
      <c r="BM24" s="31" t="s">
        <v>1848</v>
      </c>
      <c r="BN24" s="31" t="s">
        <v>1644</v>
      </c>
      <c r="BO24" s="31" t="s">
        <v>1014</v>
      </c>
      <c r="BP24" s="31" t="s">
        <v>1024</v>
      </c>
      <c r="BQ24" s="31" t="s">
        <v>1619</v>
      </c>
      <c r="BR24" s="31" t="s">
        <v>1432</v>
      </c>
      <c r="BS24" s="31" t="s">
        <v>1859</v>
      </c>
      <c r="BT24" s="31" t="s">
        <v>1034</v>
      </c>
      <c r="BU24" s="31" t="s">
        <v>456</v>
      </c>
      <c r="BV24" s="31" t="s">
        <v>1046</v>
      </c>
      <c r="BW24" s="31" t="s">
        <v>1448</v>
      </c>
      <c r="BX24" s="31" t="s">
        <v>469</v>
      </c>
      <c r="BY24" s="31" t="s">
        <v>486</v>
      </c>
      <c r="BZ24" s="31" t="s">
        <v>1919</v>
      </c>
      <c r="CA24" s="31" t="s">
        <v>1764</v>
      </c>
      <c r="CB24" s="31" t="s">
        <v>1874</v>
      </c>
      <c r="CC24" s="31" t="s">
        <v>1058</v>
      </c>
      <c r="CD24" s="31" t="s">
        <v>1070</v>
      </c>
      <c r="CE24" s="31" t="s">
        <v>502</v>
      </c>
      <c r="CF24" s="31" t="s">
        <v>1085</v>
      </c>
      <c r="CG24" s="31" t="s">
        <v>1094</v>
      </c>
      <c r="CH24" s="31" t="s">
        <v>1105</v>
      </c>
      <c r="CI24" s="31" t="s">
        <v>1460</v>
      </c>
      <c r="CJ24" s="31" t="s">
        <v>1116</v>
      </c>
      <c r="CK24" s="31" t="s">
        <v>1142</v>
      </c>
      <c r="CL24" s="31" t="s">
        <v>1773</v>
      </c>
      <c r="CM24" s="31" t="s">
        <v>1128</v>
      </c>
      <c r="CN24" s="31" t="s">
        <v>517</v>
      </c>
      <c r="CO24" s="31" t="s">
        <v>1155</v>
      </c>
      <c r="CP24" s="31" t="s">
        <v>1168</v>
      </c>
      <c r="CQ24" s="31" t="s">
        <v>1179</v>
      </c>
      <c r="CR24" s="31" t="s">
        <v>1474</v>
      </c>
      <c r="CS24" s="5" t="s">
        <v>1887</v>
      </c>
      <c r="CT24" s="31" t="s">
        <v>1486</v>
      </c>
      <c r="CU24" s="31" t="s">
        <v>1497</v>
      </c>
      <c r="CV24" s="31" t="s">
        <v>1509</v>
      </c>
      <c r="CW24" s="31" t="s">
        <v>534</v>
      </c>
      <c r="CX24" s="31" t="s">
        <v>1518</v>
      </c>
      <c r="CY24" s="31" t="s">
        <v>1189</v>
      </c>
      <c r="CZ24" s="31" t="s">
        <v>1201</v>
      </c>
      <c r="DA24" s="31" t="s">
        <v>1902</v>
      </c>
      <c r="DB24" s="31" t="s">
        <v>550</v>
      </c>
      <c r="DC24" s="31" t="s">
        <v>1782</v>
      </c>
      <c r="DD24" s="31" t="s">
        <v>1658</v>
      </c>
      <c r="DE24" s="31" t="s">
        <v>1531</v>
      </c>
      <c r="DF24" s="31" t="s">
        <v>1213</v>
      </c>
      <c r="DG24" s="31" t="s">
        <v>1539</v>
      </c>
      <c r="DH24" s="31" t="s">
        <v>566</v>
      </c>
      <c r="DI24" s="31" t="s">
        <v>1793</v>
      </c>
      <c r="DJ24" s="31" t="s">
        <v>1225</v>
      </c>
      <c r="DK24" s="31" t="s">
        <v>1235</v>
      </c>
      <c r="DL24" s="5"/>
      <c r="DM24" s="31" t="s">
        <v>1553</v>
      </c>
      <c r="DN24" s="31" t="s">
        <v>1672</v>
      </c>
      <c r="DO24" s="31" t="s">
        <v>1246</v>
      </c>
      <c r="DP24" s="66" t="s">
        <v>1260</v>
      </c>
      <c r="DQ24" s="21">
        <f t="shared" si="0"/>
        <v>118</v>
      </c>
    </row>
    <row r="25" spans="1:121" ht="105.75" thickBot="1" x14ac:dyDescent="0.3">
      <c r="A25" s="13" t="s">
        <v>140</v>
      </c>
      <c r="B25" s="5" t="s">
        <v>600</v>
      </c>
      <c r="C25" s="31" t="s">
        <v>612</v>
      </c>
      <c r="D25" s="31">
        <v>0</v>
      </c>
      <c r="E25" s="31" t="s">
        <v>635</v>
      </c>
      <c r="F25" s="31" t="s">
        <v>648</v>
      </c>
      <c r="G25" s="43" t="s">
        <v>281</v>
      </c>
      <c r="H25" s="31" t="s">
        <v>661</v>
      </c>
      <c r="I25" s="31" t="s">
        <v>300</v>
      </c>
      <c r="J25" s="31" t="s">
        <v>674</v>
      </c>
      <c r="K25" s="31" t="s">
        <v>687</v>
      </c>
      <c r="L25" s="31" t="s">
        <v>1681</v>
      </c>
      <c r="M25" s="31" t="s">
        <v>1705</v>
      </c>
      <c r="N25" s="31" t="s">
        <v>701</v>
      </c>
      <c r="O25" s="31" t="s">
        <v>713</v>
      </c>
      <c r="P25" s="31" t="s">
        <v>726</v>
      </c>
      <c r="Q25" s="31" t="s">
        <v>1380</v>
      </c>
      <c r="R25" s="31" t="s">
        <v>1716</v>
      </c>
      <c r="S25" s="31" t="s">
        <v>379</v>
      </c>
      <c r="T25" s="31" t="s">
        <v>1392</v>
      </c>
      <c r="U25" s="31" t="s">
        <v>1809</v>
      </c>
      <c r="V25" s="31" t="s">
        <v>741</v>
      </c>
      <c r="W25" s="31" t="s">
        <v>754</v>
      </c>
      <c r="X25" s="31" t="s">
        <v>585</v>
      </c>
      <c r="Y25" s="133" t="s">
        <v>1358</v>
      </c>
      <c r="Z25" s="31" t="s">
        <v>333</v>
      </c>
      <c r="AA25" s="31" t="s">
        <v>1693</v>
      </c>
      <c r="AB25" s="31" t="s">
        <v>769</v>
      </c>
      <c r="AC25" s="31" t="s">
        <v>782</v>
      </c>
      <c r="AD25" s="31" t="s">
        <v>797</v>
      </c>
      <c r="AE25" s="31">
        <v>0</v>
      </c>
      <c r="AF25" s="31" t="s">
        <v>1404</v>
      </c>
      <c r="AG25" s="31" t="s">
        <v>826</v>
      </c>
      <c r="AH25" s="31" t="s">
        <v>810</v>
      </c>
      <c r="AI25" s="31" t="s">
        <v>838</v>
      </c>
      <c r="AJ25" s="31" t="s">
        <v>1823</v>
      </c>
      <c r="AK25" s="31" t="s">
        <v>852</v>
      </c>
      <c r="AL25" s="31" t="s">
        <v>864</v>
      </c>
      <c r="AM25" s="31" t="s">
        <v>1728</v>
      </c>
      <c r="AN25" s="31" t="s">
        <v>1570</v>
      </c>
      <c r="AO25" s="31" t="s">
        <v>876</v>
      </c>
      <c r="AP25" s="31" t="s">
        <v>1835</v>
      </c>
      <c r="AQ25" s="31" t="s">
        <v>887</v>
      </c>
      <c r="AR25" s="31" t="s">
        <v>396</v>
      </c>
      <c r="AS25" s="31" t="s">
        <v>347</v>
      </c>
      <c r="AT25" s="31" t="s">
        <v>900</v>
      </c>
      <c r="AU25" s="31" t="s">
        <v>1740</v>
      </c>
      <c r="AV25" s="31" t="s">
        <v>362</v>
      </c>
      <c r="AW25" s="31" t="s">
        <v>1752</v>
      </c>
      <c r="AX25" s="31" t="s">
        <v>1607</v>
      </c>
      <c r="AY25" s="31" t="s">
        <v>923</v>
      </c>
      <c r="AZ25" s="31" t="s">
        <v>911</v>
      </c>
      <c r="BA25" s="31" t="s">
        <v>1370</v>
      </c>
      <c r="BB25" s="31" t="s">
        <v>411</v>
      </c>
      <c r="BC25" s="5" t="s">
        <v>938</v>
      </c>
      <c r="BD25" s="31" t="s">
        <v>428</v>
      </c>
      <c r="BE25" s="31" t="s">
        <v>1633</v>
      </c>
      <c r="BF25" s="31" t="s">
        <v>949</v>
      </c>
      <c r="BG25" s="31" t="s">
        <v>443</v>
      </c>
      <c r="BH25" s="31" t="s">
        <v>964</v>
      </c>
      <c r="BI25" s="31" t="s">
        <v>977</v>
      </c>
      <c r="BJ25" s="31" t="s">
        <v>989</v>
      </c>
      <c r="BK25" s="31" t="s">
        <v>1419</v>
      </c>
      <c r="BL25" s="31" t="s">
        <v>1001</v>
      </c>
      <c r="BM25" s="31" t="s">
        <v>1848</v>
      </c>
      <c r="BN25" s="31" t="s">
        <v>1645</v>
      </c>
      <c r="BO25" s="31" t="s">
        <v>1014</v>
      </c>
      <c r="BP25" s="31" t="s">
        <v>1024</v>
      </c>
      <c r="BQ25" s="31" t="s">
        <v>1620</v>
      </c>
      <c r="BR25" s="31" t="s">
        <v>1432</v>
      </c>
      <c r="BS25" s="31" t="s">
        <v>1860</v>
      </c>
      <c r="BT25" s="31" t="s">
        <v>1034</v>
      </c>
      <c r="BU25" s="31" t="s">
        <v>456</v>
      </c>
      <c r="BV25" s="31" t="s">
        <v>1047</v>
      </c>
      <c r="BW25" s="31" t="s">
        <v>1448</v>
      </c>
      <c r="BX25" s="31" t="s">
        <v>470</v>
      </c>
      <c r="BY25" s="31" t="s">
        <v>487</v>
      </c>
      <c r="BZ25" s="31" t="s">
        <v>1920</v>
      </c>
      <c r="CA25" s="31" t="s">
        <v>1764</v>
      </c>
      <c r="CB25" s="31" t="s">
        <v>1875</v>
      </c>
      <c r="CC25" s="31" t="s">
        <v>1058</v>
      </c>
      <c r="CD25" s="31" t="s">
        <v>1071</v>
      </c>
      <c r="CE25" s="31" t="s">
        <v>502</v>
      </c>
      <c r="CF25" s="31" t="s">
        <v>1085</v>
      </c>
      <c r="CG25" s="31" t="s">
        <v>1095</v>
      </c>
      <c r="CH25" s="31">
        <v>0</v>
      </c>
      <c r="CI25" s="31" t="s">
        <v>1461</v>
      </c>
      <c r="CJ25" s="31" t="s">
        <v>1116</v>
      </c>
      <c r="CK25" s="31" t="s">
        <v>1142</v>
      </c>
      <c r="CL25" s="31" t="s">
        <v>1773</v>
      </c>
      <c r="CM25" s="31" t="s">
        <v>1129</v>
      </c>
      <c r="CN25" s="31" t="s">
        <v>518</v>
      </c>
      <c r="CO25" s="31" t="s">
        <v>1155</v>
      </c>
      <c r="CP25" s="31" t="s">
        <v>1168</v>
      </c>
      <c r="CQ25" s="31" t="s">
        <v>1180</v>
      </c>
      <c r="CR25" s="31" t="s">
        <v>1475</v>
      </c>
      <c r="CS25" s="5" t="s">
        <v>1888</v>
      </c>
      <c r="CT25" s="31" t="s">
        <v>1486</v>
      </c>
      <c r="CU25" s="31" t="s">
        <v>1498</v>
      </c>
      <c r="CV25" s="31" t="s">
        <v>1509</v>
      </c>
      <c r="CW25" s="31" t="s">
        <v>534</v>
      </c>
      <c r="CX25" s="31" t="s">
        <v>1518</v>
      </c>
      <c r="CY25" s="31" t="s">
        <v>1190</v>
      </c>
      <c r="CZ25" s="31" t="s">
        <v>1202</v>
      </c>
      <c r="DA25" s="31" t="s">
        <v>1903</v>
      </c>
      <c r="DB25" s="31" t="s">
        <v>551</v>
      </c>
      <c r="DC25" s="31" t="s">
        <v>1782</v>
      </c>
      <c r="DD25" s="31" t="s">
        <v>1658</v>
      </c>
      <c r="DE25" s="31" t="s">
        <v>1531</v>
      </c>
      <c r="DF25" s="31" t="s">
        <v>1214</v>
      </c>
      <c r="DG25" s="31" t="s">
        <v>1540</v>
      </c>
      <c r="DH25" s="31" t="s">
        <v>566</v>
      </c>
      <c r="DI25" s="31" t="s">
        <v>1793</v>
      </c>
      <c r="DJ25" s="31" t="s">
        <v>1225</v>
      </c>
      <c r="DK25" s="31" t="s">
        <v>1235</v>
      </c>
      <c r="DL25" s="5"/>
      <c r="DM25" s="31" t="s">
        <v>1554</v>
      </c>
      <c r="DN25" s="31" t="s">
        <v>1672</v>
      </c>
      <c r="DO25" s="31" t="s">
        <v>1247</v>
      </c>
      <c r="DP25" s="66" t="s">
        <v>1261</v>
      </c>
      <c r="DQ25" s="21">
        <f t="shared" si="0"/>
        <v>118</v>
      </c>
    </row>
    <row r="26" spans="1:121" ht="135.75" thickBot="1" x14ac:dyDescent="0.3">
      <c r="A26" s="13" t="s">
        <v>141</v>
      </c>
      <c r="B26" s="5" t="s">
        <v>380</v>
      </c>
      <c r="C26" s="31" t="s">
        <v>613</v>
      </c>
      <c r="D26" s="31">
        <v>0</v>
      </c>
      <c r="E26" s="31" t="s">
        <v>636</v>
      </c>
      <c r="F26" s="31" t="s">
        <v>412</v>
      </c>
      <c r="G26" s="43" t="s">
        <v>282</v>
      </c>
      <c r="H26" s="31" t="s">
        <v>662</v>
      </c>
      <c r="I26" s="31" t="s">
        <v>301</v>
      </c>
      <c r="J26" s="31" t="s">
        <v>675</v>
      </c>
      <c r="K26" s="31" t="s">
        <v>688</v>
      </c>
      <c r="L26" s="31" t="s">
        <v>348</v>
      </c>
      <c r="M26" s="31" t="s">
        <v>613</v>
      </c>
      <c r="N26" s="31" t="s">
        <v>380</v>
      </c>
      <c r="O26" s="31" t="s">
        <v>348</v>
      </c>
      <c r="P26" s="31" t="s">
        <v>727</v>
      </c>
      <c r="Q26" s="31" t="s">
        <v>990</v>
      </c>
      <c r="R26" s="31" t="s">
        <v>1717</v>
      </c>
      <c r="S26" s="31" t="s">
        <v>380</v>
      </c>
      <c r="T26" s="31" t="s">
        <v>1393</v>
      </c>
      <c r="U26" s="31" t="s">
        <v>1810</v>
      </c>
      <c r="V26" s="31" t="s">
        <v>742</v>
      </c>
      <c r="W26" s="31" t="s">
        <v>755</v>
      </c>
      <c r="X26" s="31" t="s">
        <v>586</v>
      </c>
      <c r="Y26" s="133" t="s">
        <v>990</v>
      </c>
      <c r="Z26" s="31" t="s">
        <v>334</v>
      </c>
      <c r="AA26" s="31" t="s">
        <v>1694</v>
      </c>
      <c r="AB26" s="31" t="s">
        <v>770</v>
      </c>
      <c r="AC26" s="31" t="s">
        <v>783</v>
      </c>
      <c r="AD26" s="31" t="s">
        <v>798</v>
      </c>
      <c r="AE26" s="31">
        <v>0</v>
      </c>
      <c r="AF26" s="31" t="s">
        <v>1405</v>
      </c>
      <c r="AG26" s="31" t="s">
        <v>827</v>
      </c>
      <c r="AH26" s="31" t="s">
        <v>348</v>
      </c>
      <c r="AI26" s="31" t="s">
        <v>839</v>
      </c>
      <c r="AJ26" s="31" t="s">
        <v>412</v>
      </c>
      <c r="AK26" s="31" t="s">
        <v>412</v>
      </c>
      <c r="AL26" s="31" t="s">
        <v>865</v>
      </c>
      <c r="AM26" s="31" t="s">
        <v>1729</v>
      </c>
      <c r="AN26" s="31" t="s">
        <v>1571</v>
      </c>
      <c r="AO26" s="31" t="s">
        <v>412</v>
      </c>
      <c r="AP26" s="31" t="s">
        <v>412</v>
      </c>
      <c r="AQ26" s="31" t="s">
        <v>888</v>
      </c>
      <c r="AR26" s="31" t="s">
        <v>301</v>
      </c>
      <c r="AS26" s="31" t="s">
        <v>348</v>
      </c>
      <c r="AT26" s="31" t="s">
        <v>348</v>
      </c>
      <c r="AU26" s="31" t="s">
        <v>348</v>
      </c>
      <c r="AV26" s="31" t="s">
        <v>363</v>
      </c>
      <c r="AW26" s="31" t="s">
        <v>348</v>
      </c>
      <c r="AX26" s="31" t="s">
        <v>1608</v>
      </c>
      <c r="AY26" s="31" t="s">
        <v>924</v>
      </c>
      <c r="AZ26" s="31" t="s">
        <v>348</v>
      </c>
      <c r="BA26" s="31" t="s">
        <v>1025</v>
      </c>
      <c r="BB26" s="31" t="s">
        <v>412</v>
      </c>
      <c r="BC26" s="5" t="s">
        <v>939</v>
      </c>
      <c r="BD26" s="31" t="s">
        <v>429</v>
      </c>
      <c r="BE26" s="31" t="s">
        <v>1634</v>
      </c>
      <c r="BF26" s="31" t="s">
        <v>950</v>
      </c>
      <c r="BG26" s="31" t="s">
        <v>444</v>
      </c>
      <c r="BH26" s="31" t="s">
        <v>965</v>
      </c>
      <c r="BI26" s="31" t="s">
        <v>412</v>
      </c>
      <c r="BJ26" s="31" t="s">
        <v>990</v>
      </c>
      <c r="BK26" s="31" t="s">
        <v>1420</v>
      </c>
      <c r="BL26" s="31" t="s">
        <v>1002</v>
      </c>
      <c r="BM26" s="31" t="s">
        <v>348</v>
      </c>
      <c r="BN26" s="31" t="s">
        <v>1646</v>
      </c>
      <c r="BO26" s="31" t="s">
        <v>348</v>
      </c>
      <c r="BP26" s="31" t="s">
        <v>1025</v>
      </c>
      <c r="BQ26" s="31" t="s">
        <v>1621</v>
      </c>
      <c r="BR26" s="31" t="s">
        <v>1433</v>
      </c>
      <c r="BS26" s="31" t="s">
        <v>1861</v>
      </c>
      <c r="BT26" s="31" t="s">
        <v>1035</v>
      </c>
      <c r="BU26" s="31" t="s">
        <v>380</v>
      </c>
      <c r="BV26" s="31" t="s">
        <v>1025</v>
      </c>
      <c r="BW26" s="31" t="s">
        <v>348</v>
      </c>
      <c r="BX26" s="31" t="s">
        <v>471</v>
      </c>
      <c r="BY26" s="31" t="s">
        <v>488</v>
      </c>
      <c r="BZ26" s="31" t="s">
        <v>1921</v>
      </c>
      <c r="CA26" s="31" t="s">
        <v>1765</v>
      </c>
      <c r="CB26" s="31" t="s">
        <v>1876</v>
      </c>
      <c r="CC26" s="31" t="s">
        <v>1059</v>
      </c>
      <c r="CD26" s="31" t="s">
        <v>348</v>
      </c>
      <c r="CE26" s="31" t="s">
        <v>503</v>
      </c>
      <c r="CF26" s="31" t="s">
        <v>348</v>
      </c>
      <c r="CG26" s="31" t="s">
        <v>301</v>
      </c>
      <c r="CH26" s="31">
        <v>0</v>
      </c>
      <c r="CI26" s="31" t="s">
        <v>1462</v>
      </c>
      <c r="CJ26" s="31" t="s">
        <v>348</v>
      </c>
      <c r="CK26" s="31" t="s">
        <v>412</v>
      </c>
      <c r="CL26" s="31" t="s">
        <v>1025</v>
      </c>
      <c r="CM26" s="31" t="s">
        <v>1130</v>
      </c>
      <c r="CN26" s="31" t="s">
        <v>519</v>
      </c>
      <c r="CO26" s="31" t="s">
        <v>348</v>
      </c>
      <c r="CP26" s="31" t="s">
        <v>412</v>
      </c>
      <c r="CQ26" s="31" t="s">
        <v>348</v>
      </c>
      <c r="CR26" s="31" t="s">
        <v>1476</v>
      </c>
      <c r="CS26" s="5" t="s">
        <v>1889</v>
      </c>
      <c r="CT26" s="31" t="s">
        <v>348</v>
      </c>
      <c r="CU26" s="31" t="s">
        <v>1499</v>
      </c>
      <c r="CV26" s="31" t="s">
        <v>348</v>
      </c>
      <c r="CW26" s="31" t="s">
        <v>380</v>
      </c>
      <c r="CX26" s="31" t="s">
        <v>1519</v>
      </c>
      <c r="CY26" s="31" t="s">
        <v>412</v>
      </c>
      <c r="CZ26" s="31" t="s">
        <v>1203</v>
      </c>
      <c r="DA26" s="31" t="s">
        <v>1904</v>
      </c>
      <c r="DB26" s="31" t="s">
        <v>552</v>
      </c>
      <c r="DC26" s="31" t="s">
        <v>348</v>
      </c>
      <c r="DD26" s="31" t="s">
        <v>412</v>
      </c>
      <c r="DE26" s="31" t="s">
        <v>348</v>
      </c>
      <c r="DF26" s="31" t="s">
        <v>1215</v>
      </c>
      <c r="DG26" s="31" t="s">
        <v>1541</v>
      </c>
      <c r="DH26" s="31" t="s">
        <v>380</v>
      </c>
      <c r="DI26" s="31" t="s">
        <v>1519</v>
      </c>
      <c r="DJ26" s="31" t="s">
        <v>348</v>
      </c>
      <c r="DK26" s="31" t="s">
        <v>1236</v>
      </c>
      <c r="DL26" s="5"/>
      <c r="DM26" s="31" t="s">
        <v>1555</v>
      </c>
      <c r="DN26" s="31" t="s">
        <v>348</v>
      </c>
      <c r="DO26" s="31" t="s">
        <v>1236</v>
      </c>
      <c r="DP26" s="66" t="s">
        <v>586</v>
      </c>
      <c r="DQ26" s="21">
        <f t="shared" si="0"/>
        <v>118</v>
      </c>
    </row>
    <row r="27" spans="1:121" ht="15.75" thickBot="1" x14ac:dyDescent="0.3">
      <c r="A27" s="6" t="s">
        <v>246</v>
      </c>
      <c r="B27" s="6"/>
      <c r="C27" s="35"/>
      <c r="D27" s="35"/>
      <c r="E27" s="35"/>
      <c r="F27" s="35"/>
      <c r="G27" s="4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1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6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6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6"/>
      <c r="DM27" s="35"/>
      <c r="DN27" s="35"/>
      <c r="DO27" s="35"/>
      <c r="DP27" s="35"/>
      <c r="DQ27" s="23"/>
    </row>
    <row r="28" spans="1:121" ht="15.75" thickBot="1" x14ac:dyDescent="0.3">
      <c r="A28" s="13" t="s">
        <v>142</v>
      </c>
      <c r="B28" s="5">
        <v>23527</v>
      </c>
      <c r="C28" s="31">
        <v>24455</v>
      </c>
      <c r="D28" s="31">
        <v>22571</v>
      </c>
      <c r="E28" s="31">
        <v>5999</v>
      </c>
      <c r="F28" s="31">
        <v>14591</v>
      </c>
      <c r="G28" s="45">
        <v>60849</v>
      </c>
      <c r="H28" s="31">
        <v>9357</v>
      </c>
      <c r="I28" s="31">
        <v>80951</v>
      </c>
      <c r="J28" s="31">
        <v>19597</v>
      </c>
      <c r="K28" s="31">
        <v>7042</v>
      </c>
      <c r="L28" s="31">
        <v>3775</v>
      </c>
      <c r="M28" s="31">
        <v>4212</v>
      </c>
      <c r="N28" s="31">
        <v>63103</v>
      </c>
      <c r="O28" s="31">
        <v>8688</v>
      </c>
      <c r="P28" s="31">
        <v>62124</v>
      </c>
      <c r="Q28" s="31">
        <v>41291</v>
      </c>
      <c r="R28" s="31">
        <v>13229</v>
      </c>
      <c r="S28" s="31">
        <v>68773</v>
      </c>
      <c r="T28" s="31">
        <v>8155</v>
      </c>
      <c r="U28" s="31">
        <v>10783</v>
      </c>
      <c r="V28" s="31">
        <v>23638</v>
      </c>
      <c r="W28" s="31">
        <v>45766</v>
      </c>
      <c r="X28" s="31">
        <v>107624</v>
      </c>
      <c r="Y28" s="136">
        <v>27494</v>
      </c>
      <c r="Z28" s="31">
        <v>19530.515373155591</v>
      </c>
      <c r="AA28" s="31">
        <v>6496</v>
      </c>
      <c r="AB28" s="31">
        <v>18266</v>
      </c>
      <c r="AC28" s="31">
        <v>2307</v>
      </c>
      <c r="AD28" s="31">
        <v>19253</v>
      </c>
      <c r="AE28" s="31">
        <v>53285</v>
      </c>
      <c r="AF28" s="31">
        <v>4028</v>
      </c>
      <c r="AG28" s="31">
        <v>6371</v>
      </c>
      <c r="AH28" s="31">
        <v>23110</v>
      </c>
      <c r="AI28" s="31">
        <v>2230</v>
      </c>
      <c r="AJ28" s="31">
        <v>55634</v>
      </c>
      <c r="AK28" s="31">
        <v>19787</v>
      </c>
      <c r="AL28" s="31">
        <v>25841</v>
      </c>
      <c r="AM28" s="31">
        <v>4497</v>
      </c>
      <c r="AN28" s="31">
        <v>4434878</v>
      </c>
      <c r="AO28" s="31">
        <v>11773</v>
      </c>
      <c r="AP28" s="31">
        <v>6667</v>
      </c>
      <c r="AQ28" s="31">
        <v>9516</v>
      </c>
      <c r="AR28" s="31">
        <v>25976</v>
      </c>
      <c r="AS28" s="31">
        <v>55043</v>
      </c>
      <c r="AT28" s="31">
        <v>20119</v>
      </c>
      <c r="AU28" s="31">
        <v>34893</v>
      </c>
      <c r="AV28" s="31">
        <v>24558</v>
      </c>
      <c r="AW28" s="31">
        <v>19848</v>
      </c>
      <c r="AX28" s="31">
        <v>10384</v>
      </c>
      <c r="AY28" s="31">
        <v>45767</v>
      </c>
      <c r="AZ28" s="31">
        <v>14407</v>
      </c>
      <c r="BA28" s="31">
        <v>5746</v>
      </c>
      <c r="BB28" s="31">
        <v>168536</v>
      </c>
      <c r="BC28" s="5">
        <v>5603</v>
      </c>
      <c r="BD28" s="31">
        <v>23400</v>
      </c>
      <c r="BE28" s="31">
        <v>2506</v>
      </c>
      <c r="BF28" s="31">
        <v>3957</v>
      </c>
      <c r="BG28" s="31">
        <v>15137</v>
      </c>
      <c r="BH28" s="31">
        <v>14632</v>
      </c>
      <c r="BI28" s="31">
        <v>6175</v>
      </c>
      <c r="BJ28" s="31">
        <v>19655</v>
      </c>
      <c r="BK28" s="31">
        <v>3826</v>
      </c>
      <c r="BL28" s="31">
        <v>98694</v>
      </c>
      <c r="BM28" s="31">
        <v>32148</v>
      </c>
      <c r="BN28" s="31">
        <v>12659</v>
      </c>
      <c r="BO28" s="31">
        <v>52349</v>
      </c>
      <c r="BP28" s="31">
        <v>12190</v>
      </c>
      <c r="BQ28" s="31">
        <v>9058</v>
      </c>
      <c r="BR28" s="31">
        <v>3289</v>
      </c>
      <c r="BS28" s="31">
        <v>7150</v>
      </c>
      <c r="BT28" s="31">
        <v>72442</v>
      </c>
      <c r="BU28" s="31">
        <v>17707</v>
      </c>
      <c r="BV28" s="31">
        <v>3996</v>
      </c>
      <c r="BW28" s="31">
        <v>3619</v>
      </c>
      <c r="BX28" s="31">
        <v>28176</v>
      </c>
      <c r="BY28" s="31">
        <v>34937</v>
      </c>
      <c r="BZ28" s="31">
        <v>15370</v>
      </c>
      <c r="CA28" s="31">
        <v>5899</v>
      </c>
      <c r="CB28" s="31">
        <v>3822</v>
      </c>
      <c r="CC28" s="31">
        <v>36240</v>
      </c>
      <c r="CD28" s="31">
        <v>79152</v>
      </c>
      <c r="CE28" s="31">
        <v>15258</v>
      </c>
      <c r="CF28" s="31">
        <v>40325</v>
      </c>
      <c r="CG28" s="31">
        <v>19923</v>
      </c>
      <c r="CH28" s="31">
        <v>17816</v>
      </c>
      <c r="CI28" s="31">
        <v>17900</v>
      </c>
      <c r="CJ28" s="31">
        <v>3874</v>
      </c>
      <c r="CK28" s="31">
        <v>7213</v>
      </c>
      <c r="CL28" s="31">
        <v>43034</v>
      </c>
      <c r="CM28" s="31">
        <v>11374</v>
      </c>
      <c r="CN28" s="31">
        <v>147248</v>
      </c>
      <c r="CO28" s="31">
        <v>43162</v>
      </c>
      <c r="CP28" s="31">
        <v>10152</v>
      </c>
      <c r="CQ28" s="31">
        <v>22391</v>
      </c>
      <c r="CR28" s="31">
        <v>10355</v>
      </c>
      <c r="CS28" s="5">
        <v>37813</v>
      </c>
      <c r="CT28" s="31">
        <v>6279</v>
      </c>
      <c r="CU28" s="31">
        <v>7496</v>
      </c>
      <c r="CV28" s="31">
        <v>4616</v>
      </c>
      <c r="CW28" s="31">
        <v>23705</v>
      </c>
      <c r="CX28" s="31">
        <v>4602</v>
      </c>
      <c r="CY28" s="31">
        <v>6781</v>
      </c>
      <c r="CZ28" s="31">
        <v>36381</v>
      </c>
      <c r="DA28" s="31">
        <v>18973</v>
      </c>
      <c r="DB28" s="31">
        <v>14445</v>
      </c>
      <c r="DC28" s="31">
        <v>7294</v>
      </c>
      <c r="DD28" s="31">
        <v>6309</v>
      </c>
      <c r="DE28" s="31">
        <v>16997</v>
      </c>
      <c r="DF28" s="31">
        <v>18421</v>
      </c>
      <c r="DG28" s="31">
        <v>5952</v>
      </c>
      <c r="DH28" s="31">
        <v>20171</v>
      </c>
      <c r="DI28" s="31">
        <v>4336</v>
      </c>
      <c r="DJ28" s="31">
        <v>22605</v>
      </c>
      <c r="DK28" s="31">
        <v>30060</v>
      </c>
      <c r="DL28" s="5"/>
      <c r="DM28" s="31">
        <v>7001</v>
      </c>
      <c r="DN28" s="31">
        <v>18858</v>
      </c>
      <c r="DO28" s="31">
        <v>70601</v>
      </c>
      <c r="DP28" s="66">
        <v>19188</v>
      </c>
      <c r="DQ28" s="21">
        <f>SUM(B28:DP28)</f>
        <v>7349037.5153731555</v>
      </c>
    </row>
    <row r="29" spans="1:121" ht="15.75" thickBot="1" x14ac:dyDescent="0.3">
      <c r="A29" s="13" t="s">
        <v>143</v>
      </c>
      <c r="B29" s="5">
        <v>19211</v>
      </c>
      <c r="C29" s="31">
        <v>22729</v>
      </c>
      <c r="D29" s="31">
        <v>15717</v>
      </c>
      <c r="E29" s="31">
        <v>3144</v>
      </c>
      <c r="F29" s="31">
        <v>11006</v>
      </c>
      <c r="G29" s="45">
        <v>41596</v>
      </c>
      <c r="H29" s="31">
        <v>8276</v>
      </c>
      <c r="I29" s="31">
        <v>60543</v>
      </c>
      <c r="J29" s="31">
        <v>17819</v>
      </c>
      <c r="K29" s="31">
        <v>5796</v>
      </c>
      <c r="L29" s="31">
        <v>6618</v>
      </c>
      <c r="M29" s="31">
        <v>3434</v>
      </c>
      <c r="N29" s="31">
        <v>37514</v>
      </c>
      <c r="O29" s="31">
        <v>8200</v>
      </c>
      <c r="P29" s="31">
        <v>48670</v>
      </c>
      <c r="Q29" s="31">
        <v>26062</v>
      </c>
      <c r="R29" s="31">
        <v>6924</v>
      </c>
      <c r="S29" s="31">
        <v>36847</v>
      </c>
      <c r="T29" s="31">
        <v>2437</v>
      </c>
      <c r="U29" s="31">
        <v>4399</v>
      </c>
      <c r="V29" s="31">
        <v>20711</v>
      </c>
      <c r="W29" s="31">
        <v>33462</v>
      </c>
      <c r="X29" s="31">
        <v>103876</v>
      </c>
      <c r="Y29" s="136">
        <v>15002</v>
      </c>
      <c r="Z29" s="31">
        <v>19737</v>
      </c>
      <c r="AA29" s="31">
        <v>5284</v>
      </c>
      <c r="AB29" s="31">
        <v>5280</v>
      </c>
      <c r="AC29" s="31">
        <v>1913</v>
      </c>
      <c r="AD29" s="31">
        <v>8709</v>
      </c>
      <c r="AE29" s="31">
        <v>51187</v>
      </c>
      <c r="AF29" s="31">
        <v>1783</v>
      </c>
      <c r="AG29" s="31">
        <v>4895</v>
      </c>
      <c r="AH29" s="31">
        <v>13016</v>
      </c>
      <c r="AI29" s="31">
        <v>2146</v>
      </c>
      <c r="AJ29" s="31">
        <v>40305</v>
      </c>
      <c r="AK29" s="31">
        <v>18056</v>
      </c>
      <c r="AL29" s="31">
        <v>22306</v>
      </c>
      <c r="AM29" s="31">
        <v>2124</v>
      </c>
      <c r="AN29" s="31">
        <v>4102925</v>
      </c>
      <c r="AO29" s="31">
        <v>4852</v>
      </c>
      <c r="AP29" s="31">
        <v>5091</v>
      </c>
      <c r="AQ29" s="31">
        <v>6604</v>
      </c>
      <c r="AR29" s="31">
        <v>10739</v>
      </c>
      <c r="AS29" s="31">
        <v>50900</v>
      </c>
      <c r="AT29" s="31">
        <v>12528</v>
      </c>
      <c r="AU29" s="31">
        <v>26456</v>
      </c>
      <c r="AV29" s="31">
        <v>24151</v>
      </c>
      <c r="AW29" s="31">
        <v>9828</v>
      </c>
      <c r="AX29" s="31">
        <v>5187</v>
      </c>
      <c r="AY29" s="31">
        <v>40683</v>
      </c>
      <c r="AZ29" s="31">
        <v>9820</v>
      </c>
      <c r="BA29" s="31">
        <v>3491</v>
      </c>
      <c r="BB29" s="31">
        <v>106881</v>
      </c>
      <c r="BC29" s="5">
        <v>5843</v>
      </c>
      <c r="BD29" s="31">
        <v>18952</v>
      </c>
      <c r="BE29" s="31">
        <v>692</v>
      </c>
      <c r="BF29" s="31">
        <v>3784</v>
      </c>
      <c r="BG29" s="31">
        <v>9265</v>
      </c>
      <c r="BH29" s="31">
        <v>10590</v>
      </c>
      <c r="BI29" s="31">
        <v>4999</v>
      </c>
      <c r="BJ29" s="31">
        <v>2950</v>
      </c>
      <c r="BK29" s="31">
        <v>3265</v>
      </c>
      <c r="BL29" s="31">
        <v>87795</v>
      </c>
      <c r="BM29" s="31">
        <v>13989</v>
      </c>
      <c r="BN29" s="31">
        <v>7539</v>
      </c>
      <c r="BO29" s="31">
        <v>41053</v>
      </c>
      <c r="BP29" s="31">
        <v>6155</v>
      </c>
      <c r="BQ29" s="31">
        <v>1607.7980783867238</v>
      </c>
      <c r="BR29" s="31">
        <v>982</v>
      </c>
      <c r="BS29" s="31">
        <v>6248</v>
      </c>
      <c r="BT29" s="31">
        <v>52480</v>
      </c>
      <c r="BU29" s="31">
        <v>14499</v>
      </c>
      <c r="BV29" s="31">
        <v>3680</v>
      </c>
      <c r="BW29" s="31">
        <v>2754</v>
      </c>
      <c r="BX29" s="31">
        <v>25101</v>
      </c>
      <c r="BY29" s="31">
        <v>25887.530027114819</v>
      </c>
      <c r="BZ29" s="31">
        <v>15011</v>
      </c>
      <c r="CA29" s="31">
        <v>1908</v>
      </c>
      <c r="CB29" s="31">
        <v>3654</v>
      </c>
      <c r="CC29" s="31">
        <v>26992</v>
      </c>
      <c r="CD29" s="31">
        <v>40940</v>
      </c>
      <c r="CE29" s="31">
        <v>9436</v>
      </c>
      <c r="CF29" s="31">
        <v>26627</v>
      </c>
      <c r="CG29" s="31">
        <v>6992</v>
      </c>
      <c r="CH29" s="31">
        <v>12157</v>
      </c>
      <c r="CI29" s="31">
        <v>9928</v>
      </c>
      <c r="CJ29" s="31">
        <v>3557</v>
      </c>
      <c r="CK29" s="31">
        <v>6575</v>
      </c>
      <c r="CL29" s="31">
        <v>32047</v>
      </c>
      <c r="CM29" s="31">
        <v>5905</v>
      </c>
      <c r="CN29" s="31">
        <v>100693</v>
      </c>
      <c r="CO29" s="31">
        <v>31603</v>
      </c>
      <c r="CP29" s="31">
        <v>8895</v>
      </c>
      <c r="CQ29" s="31">
        <v>22169</v>
      </c>
      <c r="CR29" s="31">
        <v>1393</v>
      </c>
      <c r="CS29" s="5">
        <v>9976</v>
      </c>
      <c r="CT29" s="31">
        <v>5366</v>
      </c>
      <c r="CU29" s="31">
        <v>6832</v>
      </c>
      <c r="CV29" s="31">
        <v>3684</v>
      </c>
      <c r="CW29" s="31">
        <v>13686</v>
      </c>
      <c r="CX29" s="31">
        <v>3011</v>
      </c>
      <c r="CY29" s="31">
        <v>6672</v>
      </c>
      <c r="CZ29" s="31">
        <v>29215</v>
      </c>
      <c r="DA29" s="31">
        <v>11351</v>
      </c>
      <c r="DB29" s="31">
        <v>11186</v>
      </c>
      <c r="DC29" s="31">
        <v>5102</v>
      </c>
      <c r="DD29" s="31">
        <v>4363</v>
      </c>
      <c r="DE29" s="31">
        <v>10510</v>
      </c>
      <c r="DF29" s="31">
        <v>17293</v>
      </c>
      <c r="DG29" s="31">
        <v>4289</v>
      </c>
      <c r="DH29" s="31">
        <v>19936</v>
      </c>
      <c r="DI29" s="31">
        <v>3231</v>
      </c>
      <c r="DJ29" s="31">
        <v>13402</v>
      </c>
      <c r="DK29" s="31">
        <v>29735</v>
      </c>
      <c r="DL29" s="5"/>
      <c r="DM29" s="31">
        <v>6442</v>
      </c>
      <c r="DN29" s="31">
        <v>12002</v>
      </c>
      <c r="DO29" s="31">
        <v>41472</v>
      </c>
      <c r="DP29" s="66">
        <v>10640</v>
      </c>
      <c r="DQ29" s="21">
        <f t="shared" ref="DQ29:DQ40" si="1">SUM(B29:DP29)</f>
        <v>6172858.3281055018</v>
      </c>
    </row>
    <row r="30" spans="1:121" ht="15.75" thickBot="1" x14ac:dyDescent="0.3">
      <c r="A30" s="13" t="s">
        <v>144</v>
      </c>
      <c r="B30" s="5">
        <v>4316</v>
      </c>
      <c r="C30" s="31">
        <v>1726</v>
      </c>
      <c r="D30" s="31">
        <v>6854</v>
      </c>
      <c r="E30" s="31">
        <v>2855</v>
      </c>
      <c r="F30" s="31">
        <v>3585</v>
      </c>
      <c r="G30" s="45">
        <v>19253</v>
      </c>
      <c r="H30" s="31">
        <v>1081</v>
      </c>
      <c r="I30" s="31">
        <v>20408</v>
      </c>
      <c r="J30" s="31">
        <v>1778</v>
      </c>
      <c r="K30" s="31">
        <v>1246</v>
      </c>
      <c r="L30" s="31">
        <v>-2843</v>
      </c>
      <c r="M30" s="31">
        <v>778</v>
      </c>
      <c r="N30" s="31">
        <v>25589</v>
      </c>
      <c r="O30" s="31">
        <v>488</v>
      </c>
      <c r="P30" s="31">
        <v>13454</v>
      </c>
      <c r="Q30" s="31">
        <v>15229</v>
      </c>
      <c r="R30" s="31">
        <v>6305</v>
      </c>
      <c r="S30" s="31">
        <v>31926</v>
      </c>
      <c r="T30" s="31">
        <v>5718</v>
      </c>
      <c r="U30" s="31">
        <v>6384</v>
      </c>
      <c r="V30" s="31">
        <v>2927</v>
      </c>
      <c r="W30" s="31">
        <v>12304</v>
      </c>
      <c r="X30" s="31">
        <v>3748</v>
      </c>
      <c r="Y30" s="136">
        <v>12492</v>
      </c>
      <c r="Z30" s="31">
        <v>-206.48462684440892</v>
      </c>
      <c r="AA30" s="31">
        <v>1212</v>
      </c>
      <c r="AB30" s="31">
        <v>12986</v>
      </c>
      <c r="AC30" s="31">
        <v>394</v>
      </c>
      <c r="AD30" s="31">
        <v>10544</v>
      </c>
      <c r="AE30" s="31">
        <v>2098</v>
      </c>
      <c r="AF30" s="31">
        <v>2245</v>
      </c>
      <c r="AG30" s="31">
        <v>1476</v>
      </c>
      <c r="AH30" s="31">
        <v>10094</v>
      </c>
      <c r="AI30" s="31">
        <v>84</v>
      </c>
      <c r="AJ30" s="31">
        <v>15329</v>
      </c>
      <c r="AK30" s="31">
        <v>1731</v>
      </c>
      <c r="AL30" s="31">
        <v>3535</v>
      </c>
      <c r="AM30" s="31">
        <v>2373</v>
      </c>
      <c r="AN30" s="31">
        <v>331953</v>
      </c>
      <c r="AO30" s="31">
        <v>6921</v>
      </c>
      <c r="AP30" s="31">
        <v>1576</v>
      </c>
      <c r="AQ30" s="31">
        <v>2912</v>
      </c>
      <c r="AR30" s="31">
        <v>15237</v>
      </c>
      <c r="AS30" s="31">
        <v>4143</v>
      </c>
      <c r="AT30" s="31">
        <v>7591</v>
      </c>
      <c r="AU30" s="31">
        <v>8437</v>
      </c>
      <c r="AV30" s="31">
        <v>407</v>
      </c>
      <c r="AW30" s="31">
        <v>10020</v>
      </c>
      <c r="AX30" s="31">
        <v>5197</v>
      </c>
      <c r="AY30" s="31">
        <v>5084</v>
      </c>
      <c r="AZ30" s="31">
        <v>4587</v>
      </c>
      <c r="BA30" s="31">
        <v>2255</v>
      </c>
      <c r="BB30" s="31">
        <v>61655</v>
      </c>
      <c r="BC30" s="5">
        <v>-240</v>
      </c>
      <c r="BD30" s="31">
        <v>4448</v>
      </c>
      <c r="BE30" s="31">
        <v>1814</v>
      </c>
      <c r="BF30" s="31">
        <v>173</v>
      </c>
      <c r="BG30" s="31">
        <v>5872</v>
      </c>
      <c r="BH30" s="31">
        <v>4042</v>
      </c>
      <c r="BI30" s="31">
        <v>1176</v>
      </c>
      <c r="BJ30" s="31">
        <v>16705</v>
      </c>
      <c r="BK30" s="31">
        <v>561</v>
      </c>
      <c r="BL30" s="31">
        <v>10899</v>
      </c>
      <c r="BM30" s="31">
        <v>18159</v>
      </c>
      <c r="BN30" s="31">
        <v>5120</v>
      </c>
      <c r="BO30" s="31">
        <v>11296</v>
      </c>
      <c r="BP30" s="31">
        <v>6035</v>
      </c>
      <c r="BQ30" s="31">
        <v>7450.2019216132758</v>
      </c>
      <c r="BR30" s="31">
        <v>2307</v>
      </c>
      <c r="BS30" s="31">
        <v>902</v>
      </c>
      <c r="BT30" s="31">
        <v>19962</v>
      </c>
      <c r="BU30" s="31">
        <v>3208</v>
      </c>
      <c r="BV30" s="31">
        <v>316</v>
      </c>
      <c r="BW30" s="31">
        <v>865</v>
      </c>
      <c r="BX30" s="31">
        <v>3075</v>
      </c>
      <c r="BY30" s="31">
        <v>9049.4699728851811</v>
      </c>
      <c r="BZ30" s="31">
        <v>359</v>
      </c>
      <c r="CA30" s="31">
        <v>3991</v>
      </c>
      <c r="CB30" s="31">
        <v>168</v>
      </c>
      <c r="CC30" s="31">
        <v>9248</v>
      </c>
      <c r="CD30" s="31">
        <v>38212</v>
      </c>
      <c r="CE30" s="31">
        <v>5822</v>
      </c>
      <c r="CF30" s="31">
        <v>13698</v>
      </c>
      <c r="CG30" s="31">
        <v>12931</v>
      </c>
      <c r="CH30" s="31">
        <v>5659</v>
      </c>
      <c r="CI30" s="31">
        <v>7972</v>
      </c>
      <c r="CJ30" s="31">
        <v>317</v>
      </c>
      <c r="CK30" s="31">
        <v>638</v>
      </c>
      <c r="CL30" s="31">
        <v>10987</v>
      </c>
      <c r="CM30" s="31">
        <v>5469</v>
      </c>
      <c r="CN30" s="31">
        <v>46555</v>
      </c>
      <c r="CO30" s="31">
        <v>11559</v>
      </c>
      <c r="CP30" s="31">
        <v>1257</v>
      </c>
      <c r="CQ30" s="31">
        <v>222</v>
      </c>
      <c r="CR30" s="31">
        <v>8962</v>
      </c>
      <c r="CS30" s="5">
        <v>27837</v>
      </c>
      <c r="CT30" s="31">
        <v>913</v>
      </c>
      <c r="CU30" s="31">
        <v>664</v>
      </c>
      <c r="CV30" s="31">
        <v>932</v>
      </c>
      <c r="CW30" s="31">
        <v>10019</v>
      </c>
      <c r="CX30" s="31">
        <v>1591</v>
      </c>
      <c r="CY30" s="31">
        <v>109</v>
      </c>
      <c r="CZ30" s="31">
        <v>7166</v>
      </c>
      <c r="DA30" s="31">
        <v>7622</v>
      </c>
      <c r="DB30" s="31">
        <v>3259</v>
      </c>
      <c r="DC30" s="31">
        <v>2192</v>
      </c>
      <c r="DD30" s="31">
        <v>1946</v>
      </c>
      <c r="DE30" s="31">
        <v>6487</v>
      </c>
      <c r="DF30" s="31">
        <v>1128</v>
      </c>
      <c r="DG30" s="31">
        <v>1663</v>
      </c>
      <c r="DH30" s="31">
        <v>235</v>
      </c>
      <c r="DI30" s="31">
        <v>1105</v>
      </c>
      <c r="DJ30" s="31">
        <v>9203</v>
      </c>
      <c r="DK30" s="31">
        <v>325</v>
      </c>
      <c r="DL30" s="5"/>
      <c r="DM30" s="31">
        <v>559</v>
      </c>
      <c r="DN30" s="31">
        <v>6856</v>
      </c>
      <c r="DO30" s="31">
        <v>29129</v>
      </c>
      <c r="DP30" s="66">
        <v>8548</v>
      </c>
      <c r="DQ30" s="21">
        <f t="shared" si="1"/>
        <v>1176179.1872676541</v>
      </c>
    </row>
    <row r="31" spans="1:121" ht="15.75" thickBot="1" x14ac:dyDescent="0.3">
      <c r="A31" s="14" t="s">
        <v>145</v>
      </c>
      <c r="B31" s="5">
        <v>4.6572121212121216</v>
      </c>
      <c r="C31" s="31">
        <v>4.2925401322001893</v>
      </c>
      <c r="D31" s="31">
        <v>3.910674297088828</v>
      </c>
      <c r="E31" s="31">
        <v>4.1752988047808763</v>
      </c>
      <c r="F31" s="31">
        <v>4.2347056560215464</v>
      </c>
      <c r="G31" s="46">
        <v>4.2658188903702188</v>
      </c>
      <c r="H31" s="31">
        <v>4.2681794739556471</v>
      </c>
      <c r="I31" s="31">
        <v>4.5921571601941746</v>
      </c>
      <c r="J31" s="31">
        <v>3.4479489164086687</v>
      </c>
      <c r="K31" s="31">
        <v>5.03125</v>
      </c>
      <c r="L31" s="31">
        <v>5.42014742014742</v>
      </c>
      <c r="M31" s="31">
        <v>3.5220512820512822</v>
      </c>
      <c r="N31" s="31">
        <v>4.4953864589574595</v>
      </c>
      <c r="O31" s="31">
        <v>3.7408759124087592</v>
      </c>
      <c r="P31" s="31">
        <v>4.1005981969837393</v>
      </c>
      <c r="Q31" s="31">
        <v>4.8076000737871238</v>
      </c>
      <c r="R31" s="31">
        <v>3.7427027027027027</v>
      </c>
      <c r="S31" s="31">
        <v>4.3585285072155191</v>
      </c>
      <c r="T31" s="31">
        <v>4.0082236842105265</v>
      </c>
      <c r="U31" s="31">
        <v>4.1382878645343366</v>
      </c>
      <c r="V31" s="31">
        <v>4.0801812450748622</v>
      </c>
      <c r="W31" s="31">
        <v>4.0579674993936452</v>
      </c>
      <c r="X31" s="31">
        <v>4.2131819103630095</v>
      </c>
      <c r="Y31" s="137">
        <v>4.0058744993324433</v>
      </c>
      <c r="Z31" s="31">
        <v>5.7879765395894429</v>
      </c>
      <c r="AA31" s="31">
        <v>4.0490421455938694</v>
      </c>
      <c r="AB31" s="31">
        <v>3.7795275590551181</v>
      </c>
      <c r="AC31" s="31">
        <v>5.45014245014245</v>
      </c>
      <c r="AD31" s="31">
        <v>4.2775049115913557</v>
      </c>
      <c r="AE31" s="31">
        <v>4.1911897158765248</v>
      </c>
      <c r="AF31" s="31">
        <v>5.8078175895765476</v>
      </c>
      <c r="AG31" s="31">
        <v>5.4148230088495577</v>
      </c>
      <c r="AH31" s="31">
        <v>4.5526407834907312</v>
      </c>
      <c r="AI31" s="31">
        <v>3.5707154742096505</v>
      </c>
      <c r="AJ31" s="31">
        <v>4.828102539530426</v>
      </c>
      <c r="AK31" s="31">
        <v>4.1922451822614351</v>
      </c>
      <c r="AL31" s="31">
        <v>4.0125921928404393</v>
      </c>
      <c r="AM31" s="31">
        <v>3.5341098169717138</v>
      </c>
      <c r="AN31" s="31">
        <v>3.1558315495085414</v>
      </c>
      <c r="AO31" s="31">
        <v>3.7995301487862179</v>
      </c>
      <c r="AP31" s="31">
        <v>3.9804534792806878</v>
      </c>
      <c r="AQ31" s="31">
        <v>4.5140123034859876</v>
      </c>
      <c r="AR31" s="31">
        <v>3.6121762529431551</v>
      </c>
      <c r="AS31" s="31">
        <v>4.8508529495854376</v>
      </c>
      <c r="AT31" s="31">
        <v>4.2295746117488182</v>
      </c>
      <c r="AU31" s="31">
        <v>4.4993197278911561</v>
      </c>
      <c r="AV31" s="31">
        <v>4.4452420393889192</v>
      </c>
      <c r="AW31" s="31">
        <v>4.3894595801697189</v>
      </c>
      <c r="AX31" s="31">
        <v>3.8337028824833701</v>
      </c>
      <c r="AY31" s="31">
        <v>4.9330665696616949</v>
      </c>
      <c r="AZ31" s="31">
        <v>4.322183098591549</v>
      </c>
      <c r="BA31" s="31">
        <v>3.659329140461216</v>
      </c>
      <c r="BB31" s="31">
        <v>4.5446466536270087</v>
      </c>
      <c r="BC31" s="5">
        <v>3.2228350799779371</v>
      </c>
      <c r="BD31" s="31">
        <v>4.6168087697929359</v>
      </c>
      <c r="BE31" s="31">
        <v>3.1598173515981736</v>
      </c>
      <c r="BF31" s="31">
        <v>3.7354392892398813</v>
      </c>
      <c r="BG31" s="31">
        <v>3.9059865092748733</v>
      </c>
      <c r="BH31" s="31">
        <v>4.2667203867848507</v>
      </c>
      <c r="BI31" s="31">
        <v>3.6542397660818713</v>
      </c>
      <c r="BJ31" s="31">
        <v>2.9382470119521913</v>
      </c>
      <c r="BK31" s="31">
        <v>3.8098016336056011</v>
      </c>
      <c r="BL31" s="31">
        <v>4.2257893723527147</v>
      </c>
      <c r="BM31" s="31">
        <v>5.1543846720707442</v>
      </c>
      <c r="BN31" s="31">
        <v>3.8094997473471448</v>
      </c>
      <c r="BO31" s="31">
        <v>4.7471091581868636</v>
      </c>
      <c r="BP31" s="31">
        <v>4.2099863201094392</v>
      </c>
      <c r="BQ31" s="31">
        <v>3.5492231310965203</v>
      </c>
      <c r="BR31" s="31">
        <v>4.1787234042553187</v>
      </c>
      <c r="BS31" s="31">
        <v>4.8359133126934983</v>
      </c>
      <c r="BT31" s="31">
        <v>4.5516045099739806</v>
      </c>
      <c r="BU31" s="31">
        <v>4.3619133574007218</v>
      </c>
      <c r="BV31" s="31">
        <v>4.3141852286049236</v>
      </c>
      <c r="BW31" s="31">
        <v>4.5147540983606556</v>
      </c>
      <c r="BX31" s="31">
        <v>3.8043346468626855</v>
      </c>
      <c r="BY31" s="31">
        <v>4.3899491312726502</v>
      </c>
      <c r="BZ31" s="31">
        <v>4.8453841187863134</v>
      </c>
      <c r="CA31" s="31">
        <v>10.6</v>
      </c>
      <c r="CB31" s="31">
        <v>13.58364312267658</v>
      </c>
      <c r="CC31" s="31">
        <v>4.1462365591397852</v>
      </c>
      <c r="CD31" s="31">
        <v>4.6088033322075876</v>
      </c>
      <c r="CE31" s="31">
        <v>4.1043932144410613</v>
      </c>
      <c r="CF31" s="31">
        <v>3.8229720028715004</v>
      </c>
      <c r="CG31" s="31">
        <v>4.5197155785391079</v>
      </c>
      <c r="CH31" s="31">
        <v>3.5903721204961605</v>
      </c>
      <c r="CI31" s="31">
        <v>3.9823505816285598</v>
      </c>
      <c r="CJ31" s="31">
        <v>3.9654403567447045</v>
      </c>
      <c r="CK31" s="31">
        <v>3.5968271334792123</v>
      </c>
      <c r="CL31" s="31">
        <v>4.2895194753045107</v>
      </c>
      <c r="CM31" s="31">
        <v>3.4714873603762491</v>
      </c>
      <c r="CN31" s="31">
        <v>4.4876103039486583</v>
      </c>
      <c r="CO31" s="31">
        <v>4.7105380831718584</v>
      </c>
      <c r="CP31" s="31">
        <v>3.7217573221757321</v>
      </c>
      <c r="CQ31" s="31">
        <v>4.1867799811142588</v>
      </c>
      <c r="CR31" s="31">
        <v>3.4480198019801982</v>
      </c>
      <c r="CS31" s="5">
        <v>4.1036610448375157</v>
      </c>
      <c r="CT31" s="31">
        <v>3.7498252969951085</v>
      </c>
      <c r="CU31" s="31">
        <v>3.6554307116104869</v>
      </c>
      <c r="CV31" s="31">
        <v>3.304035874439462</v>
      </c>
      <c r="CW31" s="31">
        <v>4.3767188999040618</v>
      </c>
      <c r="CX31" s="31">
        <v>4.0039893617021276</v>
      </c>
      <c r="CY31" s="31">
        <v>4.4569138276553106</v>
      </c>
      <c r="CZ31" s="31">
        <v>4.535786368576308</v>
      </c>
      <c r="DA31" s="31">
        <v>4.5714861055175193</v>
      </c>
      <c r="DB31" s="31">
        <v>3.7499161917532686</v>
      </c>
      <c r="DC31" s="31">
        <v>3.9125766871165646</v>
      </c>
      <c r="DD31" s="31">
        <v>3.9270927092709269</v>
      </c>
      <c r="DE31" s="31">
        <v>4.2310789049919482</v>
      </c>
      <c r="DF31" s="31">
        <v>4.0833530106257383</v>
      </c>
      <c r="DG31" s="31">
        <v>3.6783876500857633</v>
      </c>
      <c r="DH31" s="31">
        <v>4.3999117192672701</v>
      </c>
      <c r="DI31" s="31">
        <v>3.5311475409836066</v>
      </c>
      <c r="DJ31" s="31">
        <v>3.4023863924854023</v>
      </c>
      <c r="DK31" s="31">
        <v>4.4978066858266521</v>
      </c>
      <c r="DL31" s="5"/>
      <c r="DM31" s="31">
        <v>4.4427586206896548</v>
      </c>
      <c r="DN31" s="31">
        <v>4.1018455228981541</v>
      </c>
      <c r="DO31" s="31">
        <v>4.0730701237477902</v>
      </c>
      <c r="DP31" s="66">
        <v>4.448160535117057</v>
      </c>
      <c r="DQ31" s="21">
        <f t="shared" si="1"/>
        <v>508.66165973066381</v>
      </c>
    </row>
    <row r="32" spans="1:121" ht="15.75" thickBot="1" x14ac:dyDescent="0.3">
      <c r="A32" s="13" t="s">
        <v>146</v>
      </c>
      <c r="B32" s="5">
        <v>4.5079517148879091</v>
      </c>
      <c r="C32" s="31">
        <v>4.5890410958904111</v>
      </c>
      <c r="D32" s="31">
        <v>3.9899239879794943</v>
      </c>
      <c r="E32" s="31">
        <v>4.3158273381294965</v>
      </c>
      <c r="F32" s="31">
        <v>4.2489807804309843</v>
      </c>
      <c r="G32" s="43">
        <v>3.9108554534353108</v>
      </c>
      <c r="H32" s="31">
        <v>4.010715816545221</v>
      </c>
      <c r="I32" s="31">
        <v>4.4890478567071481</v>
      </c>
      <c r="J32" s="31">
        <v>4.6339560179711512</v>
      </c>
      <c r="K32" s="31">
        <v>4.9004871259568548</v>
      </c>
      <c r="L32" s="31">
        <v>2.7197406340057637</v>
      </c>
      <c r="M32" s="31">
        <v>3.563451776649746</v>
      </c>
      <c r="N32" s="31">
        <v>4.4495134677760539</v>
      </c>
      <c r="O32" s="31">
        <v>3.852771618625277</v>
      </c>
      <c r="P32" s="31">
        <v>4.120448365059362</v>
      </c>
      <c r="Q32" s="31">
        <v>4.5399670148433202</v>
      </c>
      <c r="R32" s="31">
        <v>4.0767334360554699</v>
      </c>
      <c r="S32" s="31">
        <v>4.4207109339847017</v>
      </c>
      <c r="T32" s="31">
        <v>5.6592643997224146</v>
      </c>
      <c r="U32" s="31">
        <v>4.1235181644359464</v>
      </c>
      <c r="V32" s="31">
        <v>4.0952875952875951</v>
      </c>
      <c r="W32" s="31">
        <v>4.4407141470987774</v>
      </c>
      <c r="X32" s="31">
        <v>4.2866132950969851</v>
      </c>
      <c r="Y32" s="133">
        <v>4.0319694969936943</v>
      </c>
      <c r="Z32" s="31">
        <v>4.1483677513074744</v>
      </c>
      <c r="AA32" s="31">
        <v>4.0123533045089559</v>
      </c>
      <c r="AB32" s="31">
        <v>4.3059877416313057</v>
      </c>
      <c r="AC32" s="31">
        <v>3.9503424657534247</v>
      </c>
      <c r="AD32" s="31">
        <v>4.2898841354723709</v>
      </c>
      <c r="AE32" s="31">
        <v>4.2019556817285704</v>
      </c>
      <c r="AF32" s="31">
        <v>4.4118291347207013</v>
      </c>
      <c r="AG32" s="31">
        <v>4.7509321401938855</v>
      </c>
      <c r="AH32" s="31">
        <v>4.3918662105663246</v>
      </c>
      <c r="AI32" s="31">
        <v>3.6497545008183305</v>
      </c>
      <c r="AJ32" s="31">
        <v>4.4478733610489289</v>
      </c>
      <c r="AK32" s="31">
        <v>4.2117922520221374</v>
      </c>
      <c r="AL32" s="31">
        <v>4.08811896851764</v>
      </c>
      <c r="AM32" s="31">
        <v>3.6921182266009853</v>
      </c>
      <c r="AN32" s="31">
        <v>3.1558319386093747</v>
      </c>
      <c r="AO32" s="31">
        <v>5.2069880583812473</v>
      </c>
      <c r="AP32" s="31">
        <v>3.8184421534937001</v>
      </c>
      <c r="AQ32" s="31">
        <v>4.4405039664022397</v>
      </c>
      <c r="AR32" s="31">
        <v>4.0842767295597486</v>
      </c>
      <c r="AS32" s="31">
        <v>5.2456876012579814</v>
      </c>
      <c r="AT32" s="31">
        <v>4.2037191809444217</v>
      </c>
      <c r="AU32" s="31">
        <v>4.5948116934421916</v>
      </c>
      <c r="AV32" s="31">
        <v>4.4529465095194922</v>
      </c>
      <c r="AW32" s="31">
        <v>4.2831247302546398</v>
      </c>
      <c r="AX32" s="31">
        <v>4.228013029315961</v>
      </c>
      <c r="AY32" s="31">
        <v>4.8818133333333336</v>
      </c>
      <c r="AZ32" s="31">
        <v>4.4576113861386135</v>
      </c>
      <c r="BA32" s="31">
        <v>3.8434782608695652</v>
      </c>
      <c r="BB32" s="31">
        <v>4.6814255159578897</v>
      </c>
      <c r="BC32" s="5">
        <v>3.2201149425287356</v>
      </c>
      <c r="BD32" s="31">
        <v>4.629080118694362</v>
      </c>
      <c r="BE32" s="31">
        <v>3.7291666666666665</v>
      </c>
      <c r="BF32" s="31">
        <v>3.736543909348442</v>
      </c>
      <c r="BG32" s="31">
        <v>3.9265888456549933</v>
      </c>
      <c r="BH32" s="31">
        <v>4.4555420219244821</v>
      </c>
      <c r="BI32" s="31">
        <v>3.585946573751452</v>
      </c>
      <c r="BJ32" s="31">
        <v>5.2357485348961106</v>
      </c>
      <c r="BK32" s="31">
        <v>4.044397463002114</v>
      </c>
      <c r="BL32" s="31">
        <v>4.2691409291461202</v>
      </c>
      <c r="BM32" s="31">
        <v>4.7853527835665375</v>
      </c>
      <c r="BN32" s="31">
        <v>3.6544457274826789</v>
      </c>
      <c r="BO32" s="31">
        <v>4.886036960985626</v>
      </c>
      <c r="BP32" s="31">
        <v>3.9221364221364223</v>
      </c>
      <c r="BQ32" s="31">
        <v>3.7804674457429051</v>
      </c>
      <c r="BR32" s="31">
        <v>4.2714285714285714</v>
      </c>
      <c r="BS32" s="31">
        <v>4.6610169491525424</v>
      </c>
      <c r="BT32" s="31">
        <v>4.7867054314787891</v>
      </c>
      <c r="BU32" s="31">
        <v>4.5217058222676201</v>
      </c>
      <c r="BV32" s="31">
        <v>4.2107481559536355</v>
      </c>
      <c r="BW32" s="31">
        <v>4.3237753882915175</v>
      </c>
      <c r="BX32" s="31">
        <v>3.8793886823626602</v>
      </c>
      <c r="BY32" s="31">
        <v>4.6329399283914601</v>
      </c>
      <c r="BZ32" s="31">
        <v>4.7292307692307691</v>
      </c>
      <c r="CA32" s="31">
        <v>3.747776365946633</v>
      </c>
      <c r="CB32" s="31">
        <v>3.7106796116504857</v>
      </c>
      <c r="CC32" s="31">
        <v>4.3620606644198361</v>
      </c>
      <c r="CD32" s="31">
        <v>4.5242640754501284</v>
      </c>
      <c r="CE32" s="31">
        <v>4.1586263286999179</v>
      </c>
      <c r="CF32" s="31">
        <v>3.8324463029842235</v>
      </c>
      <c r="CG32" s="31">
        <v>5.0540334855403346</v>
      </c>
      <c r="CH32" s="31">
        <v>3.9758982370006697</v>
      </c>
      <c r="CI32" s="31">
        <v>3.9297475301866083</v>
      </c>
      <c r="CJ32" s="31">
        <v>4.1300639658848617</v>
      </c>
      <c r="CK32" s="31">
        <v>3.5903434544549526</v>
      </c>
      <c r="CL32" s="31">
        <v>4.2582624183653275</v>
      </c>
      <c r="CM32" s="31">
        <v>3.7060931899641578</v>
      </c>
      <c r="CN32" s="31">
        <v>4.4501934235976792</v>
      </c>
      <c r="CO32" s="31">
        <v>4.6788075880758804</v>
      </c>
      <c r="CP32" s="31">
        <v>4.1794977356937011</v>
      </c>
      <c r="CQ32" s="31">
        <v>4.1009157509157506</v>
      </c>
      <c r="CR32" s="31">
        <v>4.4007649808754783</v>
      </c>
      <c r="CS32" s="5">
        <v>4.2448361023798835</v>
      </c>
      <c r="CT32" s="31">
        <v>3.8123861566484516</v>
      </c>
      <c r="CU32" s="31">
        <v>3.7935222672064777</v>
      </c>
      <c r="CV32" s="31">
        <v>3.4602698650674664</v>
      </c>
      <c r="CW32" s="31">
        <v>4.286618444846293</v>
      </c>
      <c r="CX32" s="31">
        <v>4.1684782608695654</v>
      </c>
      <c r="CY32" s="31">
        <v>4.3163590070019096</v>
      </c>
      <c r="CZ32" s="31">
        <v>4.4557256582976121</v>
      </c>
      <c r="DA32" s="31">
        <v>4.6028626880155263</v>
      </c>
      <c r="DB32" s="31">
        <v>3.9178193653376727</v>
      </c>
      <c r="DC32" s="31">
        <v>4.3083284111045481</v>
      </c>
      <c r="DD32" s="31">
        <v>3.9113453192808429</v>
      </c>
      <c r="DE32" s="31">
        <v>4.3238361740015261</v>
      </c>
      <c r="DF32" s="31">
        <v>4.1573008350259535</v>
      </c>
      <c r="DG32" s="31">
        <v>3.8599221789883269</v>
      </c>
      <c r="DH32" s="31">
        <v>4.3811902693310163</v>
      </c>
      <c r="DI32" s="31">
        <v>3.5657894736842106</v>
      </c>
      <c r="DJ32" s="31">
        <v>3.5920864452566343</v>
      </c>
      <c r="DK32" s="31">
        <v>4.4342823425283964</v>
      </c>
      <c r="DL32" s="5"/>
      <c r="DM32" s="31">
        <v>4.2637028014616325</v>
      </c>
      <c r="DN32" s="31">
        <v>4.3421597973750865</v>
      </c>
      <c r="DO32" s="31">
        <v>4.5135532540595831</v>
      </c>
      <c r="DP32" s="66">
        <v>4.6003356509230402</v>
      </c>
      <c r="DQ32" s="21">
        <f t="shared" si="1"/>
        <v>498.09017641842405</v>
      </c>
    </row>
    <row r="33" spans="1:121" ht="15.75" thickBot="1" x14ac:dyDescent="0.3">
      <c r="A33" s="13" t="s">
        <v>147</v>
      </c>
      <c r="B33" s="5" t="s">
        <v>397</v>
      </c>
      <c r="C33" s="31" t="s">
        <v>316</v>
      </c>
      <c r="D33" s="31" t="s">
        <v>316</v>
      </c>
      <c r="E33" s="31" t="s">
        <v>397</v>
      </c>
      <c r="F33" s="31" t="s">
        <v>283</v>
      </c>
      <c r="G33" s="43" t="s">
        <v>283</v>
      </c>
      <c r="H33" s="31" t="s">
        <v>283</v>
      </c>
      <c r="I33" s="31" t="s">
        <v>283</v>
      </c>
      <c r="J33" s="31" t="s">
        <v>316</v>
      </c>
      <c r="K33" s="31" t="s">
        <v>397</v>
      </c>
      <c r="L33" s="31" t="s">
        <v>397</v>
      </c>
      <c r="M33" s="31" t="s">
        <v>283</v>
      </c>
      <c r="N33" s="31" t="s">
        <v>283</v>
      </c>
      <c r="O33" s="31" t="s">
        <v>397</v>
      </c>
      <c r="P33" s="31" t="s">
        <v>316</v>
      </c>
      <c r="Q33" s="31" t="s">
        <v>397</v>
      </c>
      <c r="R33" s="31" t="s">
        <v>397</v>
      </c>
      <c r="S33" s="31" t="s">
        <v>283</v>
      </c>
      <c r="T33" s="31" t="s">
        <v>991</v>
      </c>
      <c r="U33" s="31" t="s">
        <v>397</v>
      </c>
      <c r="V33" s="31" t="s">
        <v>283</v>
      </c>
      <c r="W33" s="31" t="s">
        <v>283</v>
      </c>
      <c r="X33" s="31" t="s">
        <v>316</v>
      </c>
      <c r="Y33" s="133" t="s">
        <v>283</v>
      </c>
      <c r="Z33" s="31" t="s">
        <v>283</v>
      </c>
      <c r="AA33" s="31" t="s">
        <v>397</v>
      </c>
      <c r="AB33" s="31" t="s">
        <v>771</v>
      </c>
      <c r="AC33" s="31" t="s">
        <v>397</v>
      </c>
      <c r="AD33" s="31" t="s">
        <v>397</v>
      </c>
      <c r="AE33" s="31" t="s">
        <v>316</v>
      </c>
      <c r="AF33" s="31" t="s">
        <v>991</v>
      </c>
      <c r="AG33" s="31" t="s">
        <v>397</v>
      </c>
      <c r="AH33" s="31" t="s">
        <v>397</v>
      </c>
      <c r="AI33" s="31" t="s">
        <v>283</v>
      </c>
      <c r="AJ33" s="31" t="s">
        <v>283</v>
      </c>
      <c r="AK33" s="31" t="s">
        <v>316</v>
      </c>
      <c r="AL33" s="31" t="s">
        <v>316</v>
      </c>
      <c r="AM33" s="31" t="s">
        <v>397</v>
      </c>
      <c r="AN33" s="31" t="s">
        <v>316</v>
      </c>
      <c r="AO33" s="31" t="s">
        <v>397</v>
      </c>
      <c r="AP33" s="31" t="s">
        <v>397</v>
      </c>
      <c r="AQ33" s="31" t="s">
        <v>397</v>
      </c>
      <c r="AR33" s="31" t="s">
        <v>397</v>
      </c>
      <c r="AS33" s="31" t="s">
        <v>283</v>
      </c>
      <c r="AT33" s="31" t="s">
        <v>397</v>
      </c>
      <c r="AU33" s="31" t="s">
        <v>283</v>
      </c>
      <c r="AV33" s="31" t="s">
        <v>283</v>
      </c>
      <c r="AW33" s="31" t="s">
        <v>397</v>
      </c>
      <c r="AX33" s="31" t="s">
        <v>397</v>
      </c>
      <c r="AY33" s="31" t="s">
        <v>283</v>
      </c>
      <c r="AZ33" s="31" t="s">
        <v>316</v>
      </c>
      <c r="BA33" s="31" t="s">
        <v>397</v>
      </c>
      <c r="BB33" s="31" t="s">
        <v>283</v>
      </c>
      <c r="BC33" s="5" t="s">
        <v>283</v>
      </c>
      <c r="BD33" s="31" t="s">
        <v>283</v>
      </c>
      <c r="BE33" s="31" t="s">
        <v>991</v>
      </c>
      <c r="BF33" s="31" t="s">
        <v>283</v>
      </c>
      <c r="BG33" s="31" t="s">
        <v>283</v>
      </c>
      <c r="BH33" s="31" t="s">
        <v>283</v>
      </c>
      <c r="BI33" s="31" t="s">
        <v>397</v>
      </c>
      <c r="BJ33" s="31" t="s">
        <v>991</v>
      </c>
      <c r="BK33" s="31" t="s">
        <v>397</v>
      </c>
      <c r="BL33" s="31" t="s">
        <v>316</v>
      </c>
      <c r="BM33" s="31" t="s">
        <v>397</v>
      </c>
      <c r="BN33" s="31" t="s">
        <v>397</v>
      </c>
      <c r="BO33" s="31" t="s">
        <v>283</v>
      </c>
      <c r="BP33" s="31" t="s">
        <v>397</v>
      </c>
      <c r="BQ33" s="31" t="s">
        <v>397</v>
      </c>
      <c r="BR33" s="31" t="s">
        <v>397</v>
      </c>
      <c r="BS33" s="31" t="s">
        <v>283</v>
      </c>
      <c r="BT33" s="31" t="s">
        <v>283</v>
      </c>
      <c r="BU33" s="31" t="s">
        <v>283</v>
      </c>
      <c r="BV33" s="31" t="s">
        <v>283</v>
      </c>
      <c r="BW33" s="31" t="s">
        <v>397</v>
      </c>
      <c r="BX33" s="31" t="s">
        <v>283</v>
      </c>
      <c r="BY33" s="31" t="s">
        <v>283</v>
      </c>
      <c r="BZ33" s="31" t="s">
        <v>283</v>
      </c>
      <c r="CA33" s="31" t="s">
        <v>397</v>
      </c>
      <c r="CB33" s="31" t="s">
        <v>397</v>
      </c>
      <c r="CC33" s="31" t="s">
        <v>316</v>
      </c>
      <c r="CD33" s="31" t="s">
        <v>316</v>
      </c>
      <c r="CE33" s="31" t="s">
        <v>397</v>
      </c>
      <c r="CF33" s="31" t="s">
        <v>283</v>
      </c>
      <c r="CG33" s="31" t="s">
        <v>397</v>
      </c>
      <c r="CH33" s="31" t="s">
        <v>397</v>
      </c>
      <c r="CI33" s="31" t="s">
        <v>283</v>
      </c>
      <c r="CJ33" s="31" t="s">
        <v>397</v>
      </c>
      <c r="CK33" s="31" t="s">
        <v>283</v>
      </c>
      <c r="CL33" s="31" t="s">
        <v>283</v>
      </c>
      <c r="CM33" s="31" t="s">
        <v>397</v>
      </c>
      <c r="CN33" s="31" t="s">
        <v>316</v>
      </c>
      <c r="CO33" s="31" t="s">
        <v>283</v>
      </c>
      <c r="CP33" s="31" t="s">
        <v>283</v>
      </c>
      <c r="CQ33" s="31" t="s">
        <v>283</v>
      </c>
      <c r="CR33" s="31" t="s">
        <v>397</v>
      </c>
      <c r="CS33" s="5" t="s">
        <v>397</v>
      </c>
      <c r="CT33" s="31" t="s">
        <v>283</v>
      </c>
      <c r="CU33" s="31" t="s">
        <v>283</v>
      </c>
      <c r="CV33" s="31" t="s">
        <v>397</v>
      </c>
      <c r="CW33" s="31" t="s">
        <v>283</v>
      </c>
      <c r="CX33" s="31" t="s">
        <v>397</v>
      </c>
      <c r="CY33" s="31" t="s">
        <v>283</v>
      </c>
      <c r="CZ33" s="31" t="s">
        <v>283</v>
      </c>
      <c r="DA33" s="31" t="s">
        <v>397</v>
      </c>
      <c r="DB33" s="31" t="s">
        <v>283</v>
      </c>
      <c r="DC33" s="31" t="s">
        <v>283</v>
      </c>
      <c r="DD33" s="31" t="s">
        <v>397</v>
      </c>
      <c r="DE33" s="31" t="s">
        <v>397</v>
      </c>
      <c r="DF33" s="31" t="s">
        <v>283</v>
      </c>
      <c r="DG33" s="31" t="s">
        <v>397</v>
      </c>
      <c r="DH33" s="31" t="s">
        <v>283</v>
      </c>
      <c r="DI33" s="31" t="s">
        <v>397</v>
      </c>
      <c r="DJ33" s="31" t="s">
        <v>283</v>
      </c>
      <c r="DK33" s="31" t="s">
        <v>283</v>
      </c>
      <c r="DL33" s="5"/>
      <c r="DM33" s="31" t="s">
        <v>397</v>
      </c>
      <c r="DN33" s="31" t="s">
        <v>397</v>
      </c>
      <c r="DO33" s="31" t="s">
        <v>283</v>
      </c>
      <c r="DP33" s="66" t="s">
        <v>283</v>
      </c>
      <c r="DQ33" s="21">
        <f t="shared" si="1"/>
        <v>0</v>
      </c>
    </row>
    <row r="34" spans="1:121" ht="15.75" thickBot="1" x14ac:dyDescent="0.3">
      <c r="A34" s="13" t="s">
        <v>148</v>
      </c>
      <c r="B34" s="5">
        <v>2.9152926194247808</v>
      </c>
      <c r="C34" s="31">
        <v>0.66012424472836617</v>
      </c>
      <c r="D34" s="31">
        <v>0.24808426211715418</v>
      </c>
      <c r="E34" s="31">
        <v>1.9641857714777666</v>
      </c>
      <c r="F34" s="31">
        <v>1.874372037468941</v>
      </c>
      <c r="G34" s="43">
        <v>1.2328847688883426</v>
      </c>
      <c r="H34" s="31">
        <v>1.2945766515331414</v>
      </c>
      <c r="I34" s="31">
        <v>3.0882460716368687</v>
      </c>
      <c r="J34" s="31">
        <v>3.3295890413308493</v>
      </c>
      <c r="K34" s="31">
        <v>1.4068476768608784</v>
      </c>
      <c r="L34" s="31">
        <v>2.0289258009966726</v>
      </c>
      <c r="M34" s="31">
        <v>4.1815078586360244E-2</v>
      </c>
      <c r="N34" s="31">
        <v>2.1801837858589801</v>
      </c>
      <c r="O34" s="31">
        <v>1.0865027386881998</v>
      </c>
      <c r="P34" s="31">
        <v>1.6779255102069568</v>
      </c>
      <c r="Q34" s="31">
        <v>1.8557641131570435</v>
      </c>
      <c r="R34" s="31">
        <v>0.76789812039370631</v>
      </c>
      <c r="S34" s="31">
        <v>1.4911928543391406</v>
      </c>
      <c r="T34" s="31">
        <v>6.8091859906875607</v>
      </c>
      <c r="U34" s="31">
        <v>2.2700716713108804</v>
      </c>
      <c r="V34" s="31">
        <v>2.7668124865646293</v>
      </c>
      <c r="W34" s="31">
        <v>5.6282348005006755</v>
      </c>
      <c r="X34" s="31">
        <v>0.98503691273867933</v>
      </c>
      <c r="Y34" s="133">
        <v>0.88778088976146918</v>
      </c>
      <c r="Z34" s="31">
        <v>2.1252478299391919</v>
      </c>
      <c r="AA34" s="31">
        <v>2.7844999814910842</v>
      </c>
      <c r="AB34" s="31">
        <v>1.171377703579024</v>
      </c>
      <c r="AC34" s="31">
        <v>1.5176357846944377</v>
      </c>
      <c r="AD34" s="31">
        <v>1.9892492033853015</v>
      </c>
      <c r="AE34" s="31">
        <v>2.5969082618106265</v>
      </c>
      <c r="AF34" s="31">
        <v>2.3665102823170248</v>
      </c>
      <c r="AG34" s="31">
        <v>2.8635700335568615</v>
      </c>
      <c r="AH34" s="31">
        <v>2.1119985977461786</v>
      </c>
      <c r="AI34" s="31">
        <v>2.1235262935076715</v>
      </c>
      <c r="AJ34" s="31">
        <v>1.7554008084066153</v>
      </c>
      <c r="AK34" s="31">
        <v>1.2762121354275902</v>
      </c>
      <c r="AL34" s="31">
        <v>1.9198585684910396</v>
      </c>
      <c r="AM34" s="31">
        <v>0.94404061260193739</v>
      </c>
      <c r="AN34" s="31">
        <v>-1.4574034374055356</v>
      </c>
      <c r="AO34" s="31">
        <v>4.9084147655910959</v>
      </c>
      <c r="AP34" s="31">
        <v>3.2772872026991529</v>
      </c>
      <c r="AQ34" s="31">
        <v>2.2251761244602486</v>
      </c>
      <c r="AR34" s="31">
        <v>3.2790026658565674</v>
      </c>
      <c r="AS34" s="31">
        <v>12.819193262903262</v>
      </c>
      <c r="AT34" s="31">
        <v>0.98544589658808857</v>
      </c>
      <c r="AU34" s="31">
        <v>2.5132279891315168</v>
      </c>
      <c r="AV34" s="31">
        <v>1.6291255672943539</v>
      </c>
      <c r="AW34" s="31">
        <v>0.88646726004244503</v>
      </c>
      <c r="AX34" s="31">
        <v>2.318736545821487</v>
      </c>
      <c r="AY34" s="31">
        <v>2.2751706204612976</v>
      </c>
      <c r="AZ34" s="31">
        <v>2.2785841043235555</v>
      </c>
      <c r="BA34" s="31">
        <v>0.93167626267771642</v>
      </c>
      <c r="BB34" s="31">
        <v>2.0424509798408375</v>
      </c>
      <c r="BC34" s="5">
        <v>0.35116045556151665</v>
      </c>
      <c r="BD34" s="31">
        <v>2.5952271340001998</v>
      </c>
      <c r="BE34" s="31">
        <v>-1.1241531261972804</v>
      </c>
      <c r="BF34" s="31">
        <v>0.77175880740740777</v>
      </c>
      <c r="BG34" s="31">
        <v>1.7564501622104878</v>
      </c>
      <c r="BH34" s="31">
        <v>2.721825788504928</v>
      </c>
      <c r="BI34" s="31">
        <v>-0.17712753968160966</v>
      </c>
      <c r="BJ34" s="31">
        <v>3.1203151369270321</v>
      </c>
      <c r="BK34" s="31">
        <v>1.8679455234827946</v>
      </c>
      <c r="BL34" s="31">
        <v>0.85859584643459552</v>
      </c>
      <c r="BM34" s="31">
        <v>1.5006296589952228</v>
      </c>
      <c r="BN34" s="31">
        <v>0.79395161978550455</v>
      </c>
      <c r="BO34" s="31">
        <v>2.1637341906237229</v>
      </c>
      <c r="BP34" s="31">
        <v>1.2400307142957923</v>
      </c>
      <c r="BQ34" s="31">
        <v>0.5014087461543193</v>
      </c>
      <c r="BR34" s="31">
        <v>-0.2084571005196989</v>
      </c>
      <c r="BS34" s="31">
        <v>1.5737755832147649</v>
      </c>
      <c r="BT34" s="31">
        <v>2.8957542144572246</v>
      </c>
      <c r="BU34" s="31">
        <v>3.8293571040448837</v>
      </c>
      <c r="BV34" s="31">
        <v>3.8293571040448837</v>
      </c>
      <c r="BW34" s="31">
        <v>1.3583618245090801</v>
      </c>
      <c r="BX34" s="31">
        <v>1.3089333510779122</v>
      </c>
      <c r="BY34" s="31">
        <v>1.8749178601381145</v>
      </c>
      <c r="BZ34" s="31">
        <v>2.0984367046051444</v>
      </c>
      <c r="CA34" s="31">
        <v>0.48821978302142632</v>
      </c>
      <c r="CB34" s="31">
        <v>0.22630546845849864</v>
      </c>
      <c r="CC34" s="31">
        <v>4.5703683102371606E-2</v>
      </c>
      <c r="CD34" s="31">
        <v>4.4805030666597689</v>
      </c>
      <c r="CE34" s="31">
        <v>1.2314338590630802</v>
      </c>
      <c r="CF34" s="31">
        <v>1.1681514197799281</v>
      </c>
      <c r="CG34" s="31">
        <v>2.6014975496249981</v>
      </c>
      <c r="CH34" s="31">
        <v>1.0574200664750455</v>
      </c>
      <c r="CI34" s="31">
        <v>2.1889486187669283</v>
      </c>
      <c r="CJ34" s="31">
        <v>3.1137617960814046</v>
      </c>
      <c r="CK34" s="31">
        <v>1.2191536697003791E-2</v>
      </c>
      <c r="CL34" s="31">
        <v>1.7604408006572925</v>
      </c>
      <c r="CM34" s="31">
        <v>1.2545338277472062</v>
      </c>
      <c r="CN34" s="31">
        <v>1.5906520434313176</v>
      </c>
      <c r="CO34" s="31">
        <v>1.1801820599674162</v>
      </c>
      <c r="CP34" s="31">
        <v>3.5007577760952646</v>
      </c>
      <c r="CQ34" s="31">
        <v>1.9360664398410998</v>
      </c>
      <c r="CR34" s="31">
        <v>1.9760918525249638</v>
      </c>
      <c r="CS34" s="5">
        <v>2.1139022775038985</v>
      </c>
      <c r="CT34" s="31">
        <v>1.405460345893661</v>
      </c>
      <c r="CU34" s="31">
        <v>0.22945912115079903</v>
      </c>
      <c r="CV34" s="31">
        <v>1.088716634286091</v>
      </c>
      <c r="CW34" s="31">
        <v>2.2601803701287393</v>
      </c>
      <c r="CX34" s="31">
        <v>2.5249549831163343</v>
      </c>
      <c r="CY34" s="31">
        <v>1.9803631562221424</v>
      </c>
      <c r="CZ34" s="31">
        <v>1.1153317330670598</v>
      </c>
      <c r="DA34" s="31">
        <v>2.4428572659055403</v>
      </c>
      <c r="DB34" s="31">
        <v>0.97066914118228986</v>
      </c>
      <c r="DC34" s="31">
        <v>2.2256794602791397</v>
      </c>
      <c r="DD34" s="31">
        <v>2.2901371430209094</v>
      </c>
      <c r="DE34" s="31">
        <v>2.9403718201599149</v>
      </c>
      <c r="DF34" s="31">
        <v>2.399127893833719</v>
      </c>
      <c r="DG34" s="31">
        <v>1.8283726862543315</v>
      </c>
      <c r="DH34" s="31">
        <v>1.7100296962887951</v>
      </c>
      <c r="DI34" s="31">
        <v>0.92396001967469665</v>
      </c>
      <c r="DJ34" s="31">
        <v>-0.60273480243362432</v>
      </c>
      <c r="DK34" s="31">
        <v>1.9270629280656815</v>
      </c>
      <c r="DL34" s="5"/>
      <c r="DM34" s="31">
        <v>1.1277165522963095</v>
      </c>
      <c r="DN34" s="31">
        <v>1.6783965361236053</v>
      </c>
      <c r="DO34" s="31">
        <v>2.8525485641587744</v>
      </c>
      <c r="DP34" s="66">
        <v>0.60752684462421769</v>
      </c>
      <c r="DQ34" s="21">
        <f t="shared" si="1"/>
        <v>222.30526758937367</v>
      </c>
    </row>
    <row r="35" spans="1:121" ht="15.75" thickBot="1" x14ac:dyDescent="0.3">
      <c r="A35" s="13" t="s">
        <v>149</v>
      </c>
      <c r="B35" s="5" t="s">
        <v>601</v>
      </c>
      <c r="C35" s="31" t="s">
        <v>614</v>
      </c>
      <c r="D35" s="31" t="s">
        <v>625</v>
      </c>
      <c r="E35" s="31" t="s">
        <v>637</v>
      </c>
      <c r="F35" s="31" t="s">
        <v>649</v>
      </c>
      <c r="G35" s="43" t="s">
        <v>284</v>
      </c>
      <c r="H35" s="31" t="s">
        <v>663</v>
      </c>
      <c r="I35" s="31" t="s">
        <v>302</v>
      </c>
      <c r="J35" s="31" t="s">
        <v>676</v>
      </c>
      <c r="K35" s="31" t="s">
        <v>689</v>
      </c>
      <c r="L35" s="31">
        <v>0</v>
      </c>
      <c r="M35" s="31" t="s">
        <v>1706</v>
      </c>
      <c r="N35" s="31" t="s">
        <v>702</v>
      </c>
      <c r="O35" s="31" t="s">
        <v>714</v>
      </c>
      <c r="P35" s="31" t="s">
        <v>728</v>
      </c>
      <c r="Q35" s="31" t="s">
        <v>1381</v>
      </c>
      <c r="R35" s="31" t="s">
        <v>1718</v>
      </c>
      <c r="S35" s="31" t="s">
        <v>381</v>
      </c>
      <c r="T35" s="31" t="s">
        <v>1394</v>
      </c>
      <c r="U35" s="31" t="s">
        <v>1811</v>
      </c>
      <c r="V35" s="31" t="s">
        <v>743</v>
      </c>
      <c r="W35" s="31" t="s">
        <v>756</v>
      </c>
      <c r="X35" s="31" t="s">
        <v>587</v>
      </c>
      <c r="Y35" s="133" t="s">
        <v>1359</v>
      </c>
      <c r="Z35" s="31" t="s">
        <v>335</v>
      </c>
      <c r="AA35" s="31" t="s">
        <v>743</v>
      </c>
      <c r="AB35" s="31">
        <v>0</v>
      </c>
      <c r="AC35" s="31" t="s">
        <v>784</v>
      </c>
      <c r="AD35" s="31" t="s">
        <v>799</v>
      </c>
      <c r="AE35" s="31" t="s">
        <v>317</v>
      </c>
      <c r="AF35" s="31" t="s">
        <v>1406</v>
      </c>
      <c r="AG35" s="31">
        <v>0</v>
      </c>
      <c r="AH35" s="31" t="s">
        <v>811</v>
      </c>
      <c r="AI35" s="31" t="s">
        <v>840</v>
      </c>
      <c r="AJ35" s="31" t="s">
        <v>1824</v>
      </c>
      <c r="AK35" s="31" t="s">
        <v>853</v>
      </c>
      <c r="AL35" s="31" t="s">
        <v>866</v>
      </c>
      <c r="AM35" s="31" t="s">
        <v>1730</v>
      </c>
      <c r="AN35" s="31">
        <v>0</v>
      </c>
      <c r="AO35" s="31" t="s">
        <v>877</v>
      </c>
      <c r="AP35" s="31">
        <v>0</v>
      </c>
      <c r="AQ35" s="31" t="s">
        <v>889</v>
      </c>
      <c r="AR35" s="31" t="s">
        <v>398</v>
      </c>
      <c r="AS35" s="31" t="s">
        <v>349</v>
      </c>
      <c r="AT35" s="31" t="s">
        <v>901</v>
      </c>
      <c r="AU35" s="31" t="s">
        <v>1741</v>
      </c>
      <c r="AV35" s="31" t="s">
        <v>364</v>
      </c>
      <c r="AW35" s="31" t="s">
        <v>1753</v>
      </c>
      <c r="AX35" s="31">
        <v>0</v>
      </c>
      <c r="AY35" s="31" t="s">
        <v>925</v>
      </c>
      <c r="AZ35" s="31" t="s">
        <v>912</v>
      </c>
      <c r="BA35" s="31" t="s">
        <v>1371</v>
      </c>
      <c r="BB35" s="31" t="s">
        <v>413</v>
      </c>
      <c r="BC35" s="5" t="s">
        <v>940</v>
      </c>
      <c r="BD35" s="31" t="s">
        <v>430</v>
      </c>
      <c r="BE35" s="31">
        <v>0</v>
      </c>
      <c r="BF35" s="31" t="s">
        <v>951</v>
      </c>
      <c r="BG35" s="31" t="s">
        <v>445</v>
      </c>
      <c r="BH35" s="31" t="s">
        <v>966</v>
      </c>
      <c r="BI35" s="31" t="s">
        <v>978</v>
      </c>
      <c r="BJ35" s="31">
        <v>0</v>
      </c>
      <c r="BK35" s="31" t="s">
        <v>1421</v>
      </c>
      <c r="BL35" s="31" t="s">
        <v>1003</v>
      </c>
      <c r="BM35" s="31" t="s">
        <v>1849</v>
      </c>
      <c r="BN35" s="31" t="s">
        <v>1647</v>
      </c>
      <c r="BO35" s="31" t="s">
        <v>889</v>
      </c>
      <c r="BP35" s="31" t="s">
        <v>1026</v>
      </c>
      <c r="BQ35" s="31" t="s">
        <v>1622</v>
      </c>
      <c r="BR35" s="31" t="s">
        <v>1434</v>
      </c>
      <c r="BS35" s="31" t="s">
        <v>1862</v>
      </c>
      <c r="BT35" s="31" t="s">
        <v>1036</v>
      </c>
      <c r="BU35" s="31" t="s">
        <v>457</v>
      </c>
      <c r="BV35" s="31" t="s">
        <v>1048</v>
      </c>
      <c r="BW35" s="31" t="s">
        <v>1449</v>
      </c>
      <c r="BX35" s="31" t="s">
        <v>472</v>
      </c>
      <c r="BY35" s="31" t="s">
        <v>489</v>
      </c>
      <c r="BZ35" s="31" t="s">
        <v>1922</v>
      </c>
      <c r="CA35" s="31">
        <v>0</v>
      </c>
      <c r="CB35" s="31">
        <v>0</v>
      </c>
      <c r="CC35" s="31" t="s">
        <v>1060</v>
      </c>
      <c r="CD35" s="31" t="s">
        <v>1072</v>
      </c>
      <c r="CE35" s="31" t="s">
        <v>504</v>
      </c>
      <c r="CF35" s="31">
        <v>0</v>
      </c>
      <c r="CG35" s="31" t="s">
        <v>1096</v>
      </c>
      <c r="CH35" s="31" t="s">
        <v>1106</v>
      </c>
      <c r="CI35" s="31" t="s">
        <v>1463</v>
      </c>
      <c r="CJ35" s="31">
        <v>0</v>
      </c>
      <c r="CK35" s="31" t="s">
        <v>1143</v>
      </c>
      <c r="CL35" s="31" t="s">
        <v>1774</v>
      </c>
      <c r="CM35" s="31" t="s">
        <v>1131</v>
      </c>
      <c r="CN35" s="31" t="s">
        <v>520</v>
      </c>
      <c r="CO35" s="31" t="s">
        <v>1156</v>
      </c>
      <c r="CP35" s="31" t="s">
        <v>1169</v>
      </c>
      <c r="CQ35" s="31" t="s">
        <v>1181</v>
      </c>
      <c r="CR35" s="31" t="s">
        <v>1477</v>
      </c>
      <c r="CS35" s="5" t="s">
        <v>1890</v>
      </c>
      <c r="CT35" s="31" t="s">
        <v>1487</v>
      </c>
      <c r="CU35" s="31" t="s">
        <v>1500</v>
      </c>
      <c r="CV35" s="31" t="s">
        <v>1510</v>
      </c>
      <c r="CW35" s="31" t="s">
        <v>535</v>
      </c>
      <c r="CX35" s="31">
        <v>0</v>
      </c>
      <c r="CY35" s="31" t="s">
        <v>1191</v>
      </c>
      <c r="CZ35" s="31" t="s">
        <v>1204</v>
      </c>
      <c r="DA35" s="31" t="s">
        <v>1905</v>
      </c>
      <c r="DB35" s="31" t="s">
        <v>553</v>
      </c>
      <c r="DC35" s="31" t="s">
        <v>1783</v>
      </c>
      <c r="DD35" s="31">
        <v>0</v>
      </c>
      <c r="DE35" s="31">
        <v>0</v>
      </c>
      <c r="DF35" s="31">
        <v>0</v>
      </c>
      <c r="DG35" s="31" t="s">
        <v>1542</v>
      </c>
      <c r="DH35" s="31" t="s">
        <v>567</v>
      </c>
      <c r="DI35" s="31" t="s">
        <v>1794</v>
      </c>
      <c r="DJ35" s="31" t="s">
        <v>1226</v>
      </c>
      <c r="DK35" s="31" t="s">
        <v>1237</v>
      </c>
      <c r="DL35" s="5"/>
      <c r="DM35" s="31" t="s">
        <v>1556</v>
      </c>
      <c r="DN35" s="31" t="s">
        <v>1673</v>
      </c>
      <c r="DO35" s="31">
        <v>0</v>
      </c>
      <c r="DP35" s="66" t="s">
        <v>1262</v>
      </c>
      <c r="DQ35" s="21">
        <f t="shared" si="1"/>
        <v>0</v>
      </c>
    </row>
    <row r="36" spans="1:121" ht="21" thickBot="1" x14ac:dyDescent="0.35">
      <c r="A36" s="13" t="s">
        <v>150</v>
      </c>
      <c r="B36" s="7">
        <v>99</v>
      </c>
      <c r="C36" s="31">
        <v>27</v>
      </c>
      <c r="D36" s="31">
        <v>27</v>
      </c>
      <c r="E36" s="31">
        <v>26</v>
      </c>
      <c r="F36" s="31">
        <v>31</v>
      </c>
      <c r="G36" s="45">
        <v>91</v>
      </c>
      <c r="H36" s="31">
        <v>9</v>
      </c>
      <c r="I36" s="31">
        <v>299</v>
      </c>
      <c r="J36" s="31">
        <v>35</v>
      </c>
      <c r="K36" s="31">
        <v>17</v>
      </c>
      <c r="L36" s="31">
        <v>20</v>
      </c>
      <c r="M36" s="31">
        <v>51</v>
      </c>
      <c r="N36" s="31">
        <v>130</v>
      </c>
      <c r="O36" s="31">
        <v>29</v>
      </c>
      <c r="P36" s="31">
        <v>123</v>
      </c>
      <c r="Q36" s="31">
        <v>82</v>
      </c>
      <c r="R36" s="31">
        <v>78</v>
      </c>
      <c r="S36" s="31">
        <v>86</v>
      </c>
      <c r="T36" s="31">
        <v>164</v>
      </c>
      <c r="U36" s="31">
        <v>191</v>
      </c>
      <c r="V36" s="31">
        <v>45</v>
      </c>
      <c r="W36" s="31">
        <v>72</v>
      </c>
      <c r="X36" s="31">
        <v>51</v>
      </c>
      <c r="Y36" s="136">
        <v>39</v>
      </c>
      <c r="Z36" s="31">
        <v>57</v>
      </c>
      <c r="AA36" s="31">
        <v>20</v>
      </c>
      <c r="AB36" s="31">
        <v>131</v>
      </c>
      <c r="AC36" s="31">
        <v>31</v>
      </c>
      <c r="AD36" s="31">
        <v>142</v>
      </c>
      <c r="AE36" s="31">
        <v>44</v>
      </c>
      <c r="AF36" s="31">
        <v>70</v>
      </c>
      <c r="AG36" s="31">
        <v>22</v>
      </c>
      <c r="AH36" s="31">
        <v>94</v>
      </c>
      <c r="AI36" s="31">
        <v>16</v>
      </c>
      <c r="AJ36" s="31">
        <v>353</v>
      </c>
      <c r="AK36" s="31">
        <v>33</v>
      </c>
      <c r="AL36" s="31">
        <v>39</v>
      </c>
      <c r="AM36" s="31">
        <v>66</v>
      </c>
      <c r="AN36" s="31">
        <v>8</v>
      </c>
      <c r="AO36" s="31">
        <v>51</v>
      </c>
      <c r="AP36" s="31">
        <v>31</v>
      </c>
      <c r="AQ36" s="31">
        <v>64</v>
      </c>
      <c r="AR36" s="31">
        <v>138</v>
      </c>
      <c r="AS36" s="31">
        <v>104</v>
      </c>
      <c r="AT36" s="31">
        <v>177</v>
      </c>
      <c r="AU36" s="31">
        <v>176</v>
      </c>
      <c r="AV36" s="31">
        <v>14</v>
      </c>
      <c r="AW36" s="31">
        <v>176</v>
      </c>
      <c r="AX36" s="31">
        <v>156</v>
      </c>
      <c r="AY36" s="31">
        <v>58</v>
      </c>
      <c r="AZ36" s="31">
        <v>23</v>
      </c>
      <c r="BA36" s="31">
        <v>27</v>
      </c>
      <c r="BB36" s="31">
        <v>444</v>
      </c>
      <c r="BC36" s="5">
        <v>10</v>
      </c>
      <c r="BD36" s="31">
        <v>23</v>
      </c>
      <c r="BE36" s="31">
        <v>88</v>
      </c>
      <c r="BF36" s="31">
        <v>8</v>
      </c>
      <c r="BG36" s="31">
        <v>156</v>
      </c>
      <c r="BH36" s="31">
        <v>57</v>
      </c>
      <c r="BI36" s="31">
        <v>65</v>
      </c>
      <c r="BJ36" s="31">
        <v>529</v>
      </c>
      <c r="BK36" s="31">
        <v>35</v>
      </c>
      <c r="BL36" s="31">
        <v>51</v>
      </c>
      <c r="BM36" s="31">
        <v>61</v>
      </c>
      <c r="BN36" s="31">
        <v>121</v>
      </c>
      <c r="BO36" s="31">
        <v>70</v>
      </c>
      <c r="BP36" s="31">
        <v>141</v>
      </c>
      <c r="BQ36" s="31">
        <v>121</v>
      </c>
      <c r="BR36" s="31">
        <v>73</v>
      </c>
      <c r="BS36" s="31">
        <v>73</v>
      </c>
      <c r="BT36" s="31">
        <v>259</v>
      </c>
      <c r="BU36" s="31">
        <v>50</v>
      </c>
      <c r="BV36" s="31">
        <v>39</v>
      </c>
      <c r="BW36" s="31">
        <v>61</v>
      </c>
      <c r="BX36" s="31">
        <v>37</v>
      </c>
      <c r="BY36" s="31">
        <v>183</v>
      </c>
      <c r="BZ36" s="31">
        <v>18</v>
      </c>
      <c r="CA36" s="31">
        <v>74</v>
      </c>
      <c r="CB36" s="31">
        <v>21</v>
      </c>
      <c r="CC36" s="31">
        <v>41</v>
      </c>
      <c r="CD36" s="31">
        <v>84</v>
      </c>
      <c r="CE36" s="31">
        <v>158</v>
      </c>
      <c r="CF36" s="31">
        <v>184</v>
      </c>
      <c r="CG36" s="31">
        <v>85</v>
      </c>
      <c r="CH36" s="31">
        <v>179</v>
      </c>
      <c r="CI36" s="31">
        <v>42</v>
      </c>
      <c r="CJ36" s="31">
        <v>13</v>
      </c>
      <c r="CK36" s="31">
        <v>25</v>
      </c>
      <c r="CL36" s="31">
        <v>176</v>
      </c>
      <c r="CM36" s="31">
        <v>31</v>
      </c>
      <c r="CN36" s="31">
        <v>329</v>
      </c>
      <c r="CO36" s="31">
        <v>156</v>
      </c>
      <c r="CP36" s="31">
        <v>17</v>
      </c>
      <c r="CQ36" s="31">
        <v>28</v>
      </c>
      <c r="CR36" s="31">
        <v>46</v>
      </c>
      <c r="CS36" s="5">
        <v>185</v>
      </c>
      <c r="CT36" s="31">
        <v>24</v>
      </c>
      <c r="CU36" s="31">
        <v>15</v>
      </c>
      <c r="CV36" s="31">
        <v>53</v>
      </c>
      <c r="CW36" s="31">
        <v>98</v>
      </c>
      <c r="CX36" s="31">
        <v>19</v>
      </c>
      <c r="CY36" s="31">
        <v>24</v>
      </c>
      <c r="CZ36" s="31">
        <v>76</v>
      </c>
      <c r="DA36" s="31">
        <v>143</v>
      </c>
      <c r="DB36" s="31">
        <v>47</v>
      </c>
      <c r="DC36" s="31">
        <v>85</v>
      </c>
      <c r="DD36" s="31">
        <v>38</v>
      </c>
      <c r="DE36" s="31">
        <v>62</v>
      </c>
      <c r="DF36" s="31">
        <v>24</v>
      </c>
      <c r="DG36" s="31">
        <v>60</v>
      </c>
      <c r="DH36" s="31">
        <v>40</v>
      </c>
      <c r="DI36" s="31">
        <v>44</v>
      </c>
      <c r="DJ36" s="31">
        <v>153</v>
      </c>
      <c r="DK36" s="31">
        <v>33</v>
      </c>
      <c r="DL36" s="5"/>
      <c r="DM36" s="31">
        <v>36</v>
      </c>
      <c r="DN36" s="31">
        <v>57</v>
      </c>
      <c r="DO36" s="31">
        <v>199</v>
      </c>
      <c r="DP36" s="66">
        <v>73</v>
      </c>
      <c r="DQ36" s="21">
        <f t="shared" si="1"/>
        <v>10193</v>
      </c>
    </row>
    <row r="37" spans="1:121" ht="15.75" thickBot="1" x14ac:dyDescent="0.3">
      <c r="A37" s="13" t="s">
        <v>151</v>
      </c>
      <c r="B37" s="5">
        <v>5219</v>
      </c>
      <c r="C37" s="31">
        <v>5329</v>
      </c>
      <c r="D37" s="31">
        <v>5657</v>
      </c>
      <c r="E37" s="31">
        <v>1390</v>
      </c>
      <c r="F37" s="31">
        <v>3434</v>
      </c>
      <c r="G37" s="45">
        <v>15559</v>
      </c>
      <c r="H37" s="31">
        <v>2333</v>
      </c>
      <c r="I37" s="31">
        <v>18033</v>
      </c>
      <c r="J37" s="31">
        <v>4229</v>
      </c>
      <c r="K37" s="31">
        <v>1437</v>
      </c>
      <c r="L37" s="31">
        <v>1388</v>
      </c>
      <c r="M37" s="31">
        <v>1182</v>
      </c>
      <c r="N37" s="31">
        <v>14182</v>
      </c>
      <c r="O37" s="31">
        <v>2255</v>
      </c>
      <c r="P37" s="31">
        <v>15077</v>
      </c>
      <c r="Q37" s="31">
        <v>9095</v>
      </c>
      <c r="R37" s="31">
        <v>3245</v>
      </c>
      <c r="S37" s="31">
        <v>15557</v>
      </c>
      <c r="T37" s="31">
        <v>1441</v>
      </c>
      <c r="U37" s="31">
        <v>2615</v>
      </c>
      <c r="V37" s="31">
        <v>5772</v>
      </c>
      <c r="W37" s="31">
        <v>10306</v>
      </c>
      <c r="X37" s="31">
        <v>25107</v>
      </c>
      <c r="Y37" s="136">
        <v>6819</v>
      </c>
      <c r="Z37" s="31">
        <v>4708</v>
      </c>
      <c r="AA37" s="31">
        <v>1619</v>
      </c>
      <c r="AB37" s="31">
        <v>4242</v>
      </c>
      <c r="AC37" s="31">
        <v>584</v>
      </c>
      <c r="AD37" s="31">
        <v>4488</v>
      </c>
      <c r="AE37" s="31">
        <v>12681</v>
      </c>
      <c r="AF37" s="31">
        <v>913</v>
      </c>
      <c r="AG37" s="31">
        <v>1341</v>
      </c>
      <c r="AH37" s="31">
        <v>5262</v>
      </c>
      <c r="AI37" s="31">
        <v>611</v>
      </c>
      <c r="AJ37" s="31">
        <v>12508</v>
      </c>
      <c r="AK37" s="31">
        <v>4698</v>
      </c>
      <c r="AL37" s="31">
        <v>6321</v>
      </c>
      <c r="AM37" s="31">
        <v>1218</v>
      </c>
      <c r="AN37" s="31">
        <v>1405296</v>
      </c>
      <c r="AO37" s="31">
        <v>2261</v>
      </c>
      <c r="AP37" s="31">
        <v>1746</v>
      </c>
      <c r="AQ37" s="31">
        <v>2143</v>
      </c>
      <c r="AR37" s="31">
        <v>6360</v>
      </c>
      <c r="AS37" s="31">
        <v>10493</v>
      </c>
      <c r="AT37" s="31">
        <v>4786</v>
      </c>
      <c r="AU37" s="31">
        <v>7594</v>
      </c>
      <c r="AV37" s="31">
        <v>5515</v>
      </c>
      <c r="AW37" s="31">
        <v>4634</v>
      </c>
      <c r="AX37" s="31">
        <v>2456</v>
      </c>
      <c r="AY37" s="31">
        <v>9375</v>
      </c>
      <c r="AZ37" s="31">
        <v>3232</v>
      </c>
      <c r="BA37" s="31">
        <v>1495</v>
      </c>
      <c r="BB37" s="31">
        <v>36001</v>
      </c>
      <c r="BC37" s="5">
        <v>1740</v>
      </c>
      <c r="BD37" s="31">
        <v>5055</v>
      </c>
      <c r="BE37" s="31">
        <v>672</v>
      </c>
      <c r="BF37" s="31">
        <v>1059</v>
      </c>
      <c r="BG37" s="31">
        <v>3855</v>
      </c>
      <c r="BH37" s="31">
        <v>3284</v>
      </c>
      <c r="BI37" s="31">
        <v>1722</v>
      </c>
      <c r="BJ37" s="31">
        <v>3754</v>
      </c>
      <c r="BK37" s="31">
        <v>946</v>
      </c>
      <c r="BL37" s="31">
        <v>23118</v>
      </c>
      <c r="BM37" s="31">
        <v>6718</v>
      </c>
      <c r="BN37" s="31">
        <v>3464</v>
      </c>
      <c r="BO37" s="31">
        <v>10714</v>
      </c>
      <c r="BP37" s="31">
        <v>3108</v>
      </c>
      <c r="BQ37" s="31">
        <v>2396</v>
      </c>
      <c r="BR37" s="31">
        <v>770</v>
      </c>
      <c r="BS37" s="31">
        <v>1534</v>
      </c>
      <c r="BT37" s="31">
        <v>15134</v>
      </c>
      <c r="BU37" s="31">
        <v>3916</v>
      </c>
      <c r="BV37" s="31">
        <v>949</v>
      </c>
      <c r="BW37" s="31">
        <v>837</v>
      </c>
      <c r="BX37" s="31">
        <v>7263</v>
      </c>
      <c r="BY37" s="31">
        <v>7541</v>
      </c>
      <c r="BZ37" s="31">
        <v>3250</v>
      </c>
      <c r="CA37" s="31">
        <v>1574</v>
      </c>
      <c r="CB37" s="31">
        <v>1030</v>
      </c>
      <c r="CC37" s="31">
        <v>8308</v>
      </c>
      <c r="CD37" s="31">
        <v>17495</v>
      </c>
      <c r="CE37" s="31">
        <v>3669</v>
      </c>
      <c r="CF37" s="31">
        <v>10522</v>
      </c>
      <c r="CG37" s="31">
        <v>3942</v>
      </c>
      <c r="CH37" s="31">
        <v>4481</v>
      </c>
      <c r="CI37" s="31">
        <v>4555</v>
      </c>
      <c r="CJ37" s="31">
        <v>938</v>
      </c>
      <c r="CK37" s="31">
        <v>2009</v>
      </c>
      <c r="CL37" s="31">
        <v>10106</v>
      </c>
      <c r="CM37" s="31">
        <v>3069</v>
      </c>
      <c r="CN37" s="31">
        <v>33088</v>
      </c>
      <c r="CO37" s="31">
        <v>9225</v>
      </c>
      <c r="CP37" s="31">
        <v>2429</v>
      </c>
      <c r="CQ37" s="31">
        <v>5460</v>
      </c>
      <c r="CR37" s="31">
        <v>2353</v>
      </c>
      <c r="CS37" s="5">
        <v>8908</v>
      </c>
      <c r="CT37" s="31">
        <v>1647</v>
      </c>
      <c r="CU37" s="31">
        <v>1976</v>
      </c>
      <c r="CV37" s="31">
        <v>1334</v>
      </c>
      <c r="CW37" s="31">
        <v>5530</v>
      </c>
      <c r="CX37" s="31">
        <v>1104</v>
      </c>
      <c r="CY37" s="31">
        <v>1571</v>
      </c>
      <c r="CZ37" s="31">
        <v>8165</v>
      </c>
      <c r="DA37" s="31">
        <v>4122</v>
      </c>
      <c r="DB37" s="31">
        <v>3687</v>
      </c>
      <c r="DC37" s="31">
        <v>1693</v>
      </c>
      <c r="DD37" s="31">
        <v>1613</v>
      </c>
      <c r="DE37" s="31">
        <v>3931</v>
      </c>
      <c r="DF37" s="31">
        <v>4431</v>
      </c>
      <c r="DG37" s="31">
        <v>1542</v>
      </c>
      <c r="DH37" s="31">
        <v>4604</v>
      </c>
      <c r="DI37" s="31">
        <v>1216</v>
      </c>
      <c r="DJ37" s="31">
        <v>6293</v>
      </c>
      <c r="DK37" s="31">
        <v>6779</v>
      </c>
      <c r="DL37" s="5"/>
      <c r="DM37" s="31">
        <v>1642</v>
      </c>
      <c r="DN37" s="31">
        <v>4343</v>
      </c>
      <c r="DO37" s="31">
        <v>15642</v>
      </c>
      <c r="DP37" s="66">
        <v>4171</v>
      </c>
      <c r="DQ37" s="21">
        <f t="shared" si="1"/>
        <v>2074238</v>
      </c>
    </row>
    <row r="38" spans="1:121" ht="15.75" thickBot="1" x14ac:dyDescent="0.3">
      <c r="A38" s="13" t="s">
        <v>152</v>
      </c>
      <c r="B38" s="5">
        <v>0</v>
      </c>
      <c r="C38" s="31">
        <v>0</v>
      </c>
      <c r="D38" s="31">
        <v>0</v>
      </c>
      <c r="E38" s="31">
        <v>0</v>
      </c>
      <c r="F38" s="31">
        <v>0</v>
      </c>
      <c r="G38" s="45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136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8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5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5">
        <v>0</v>
      </c>
      <c r="CT38" s="31"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5"/>
      <c r="DM38" s="31">
        <v>0</v>
      </c>
      <c r="DN38" s="31">
        <v>0</v>
      </c>
      <c r="DO38" s="31">
        <v>0</v>
      </c>
      <c r="DP38" s="66">
        <v>0</v>
      </c>
      <c r="DQ38" s="21">
        <f t="shared" si="1"/>
        <v>8</v>
      </c>
    </row>
    <row r="39" spans="1:121" ht="15.75" thickBot="1" x14ac:dyDescent="0.3">
      <c r="A39" s="13" t="s">
        <v>153</v>
      </c>
      <c r="B39" s="5">
        <v>4125</v>
      </c>
      <c r="C39" s="31">
        <v>5295</v>
      </c>
      <c r="D39" s="31">
        <v>4019</v>
      </c>
      <c r="E39" s="31">
        <v>753</v>
      </c>
      <c r="F39" s="31">
        <v>2599</v>
      </c>
      <c r="G39" s="45">
        <v>9751</v>
      </c>
      <c r="H39" s="31">
        <v>1939</v>
      </c>
      <c r="I39" s="31">
        <v>13184</v>
      </c>
      <c r="J39" s="31">
        <v>5168</v>
      </c>
      <c r="K39" s="31">
        <v>1152</v>
      </c>
      <c r="L39" s="31">
        <v>1221</v>
      </c>
      <c r="M39" s="31">
        <v>975</v>
      </c>
      <c r="N39" s="31">
        <v>8345</v>
      </c>
      <c r="O39" s="31">
        <v>2192</v>
      </c>
      <c r="P39" s="31">
        <v>11869</v>
      </c>
      <c r="Q39" s="31">
        <v>5421</v>
      </c>
      <c r="R39" s="31">
        <v>1850</v>
      </c>
      <c r="S39" s="31">
        <v>8454</v>
      </c>
      <c r="T39" s="31">
        <v>608</v>
      </c>
      <c r="U39" s="31">
        <v>1063</v>
      </c>
      <c r="V39" s="31">
        <v>5076</v>
      </c>
      <c r="W39" s="31">
        <v>8246</v>
      </c>
      <c r="X39" s="31">
        <v>24655</v>
      </c>
      <c r="Y39" s="136">
        <v>3745</v>
      </c>
      <c r="Z39" s="31">
        <v>3410</v>
      </c>
      <c r="AA39" s="31">
        <v>1305</v>
      </c>
      <c r="AB39" s="31">
        <v>1397</v>
      </c>
      <c r="AC39" s="31">
        <v>351</v>
      </c>
      <c r="AD39" s="31">
        <v>2036</v>
      </c>
      <c r="AE39" s="31">
        <v>12213</v>
      </c>
      <c r="AF39" s="31">
        <v>307</v>
      </c>
      <c r="AG39" s="31">
        <v>904</v>
      </c>
      <c r="AH39" s="31">
        <v>2859</v>
      </c>
      <c r="AI39" s="31">
        <v>601</v>
      </c>
      <c r="AJ39" s="31">
        <v>8348</v>
      </c>
      <c r="AK39" s="31">
        <v>4307</v>
      </c>
      <c r="AL39" s="31">
        <v>5559</v>
      </c>
      <c r="AM39" s="31">
        <v>601</v>
      </c>
      <c r="AN39" s="31">
        <v>1300109</v>
      </c>
      <c r="AO39" s="31">
        <v>1277</v>
      </c>
      <c r="AP39" s="31">
        <v>1279</v>
      </c>
      <c r="AQ39" s="31">
        <v>1463</v>
      </c>
      <c r="AR39" s="31">
        <v>2973</v>
      </c>
      <c r="AS39" s="31">
        <v>10493</v>
      </c>
      <c r="AT39" s="31">
        <v>2962</v>
      </c>
      <c r="AU39" s="31">
        <v>5880</v>
      </c>
      <c r="AV39" s="31">
        <v>5433</v>
      </c>
      <c r="AW39" s="31">
        <v>2239</v>
      </c>
      <c r="AX39" s="31">
        <v>1353</v>
      </c>
      <c r="AY39" s="31">
        <v>8247</v>
      </c>
      <c r="AZ39" s="31">
        <v>2272</v>
      </c>
      <c r="BA39" s="31">
        <v>954</v>
      </c>
      <c r="BB39" s="31">
        <v>23518</v>
      </c>
      <c r="BC39" s="5">
        <v>1813</v>
      </c>
      <c r="BD39" s="31">
        <v>4105</v>
      </c>
      <c r="BE39" s="31">
        <v>219</v>
      </c>
      <c r="BF39" s="31">
        <v>1013</v>
      </c>
      <c r="BG39" s="31">
        <v>2372</v>
      </c>
      <c r="BH39" s="31">
        <v>2482</v>
      </c>
      <c r="BI39" s="31">
        <v>1368</v>
      </c>
      <c r="BJ39" s="31">
        <v>1004</v>
      </c>
      <c r="BK39" s="31">
        <v>857</v>
      </c>
      <c r="BL39" s="31">
        <v>20776</v>
      </c>
      <c r="BM39" s="31">
        <v>2714</v>
      </c>
      <c r="BN39" s="31">
        <v>1979</v>
      </c>
      <c r="BO39" s="31">
        <v>8648</v>
      </c>
      <c r="BP39" s="31">
        <v>1462</v>
      </c>
      <c r="BQ39" s="31">
        <v>453</v>
      </c>
      <c r="BR39" s="31">
        <v>235</v>
      </c>
      <c r="BS39" s="31">
        <v>1292</v>
      </c>
      <c r="BT39" s="31">
        <v>11530</v>
      </c>
      <c r="BU39" s="31">
        <v>3324</v>
      </c>
      <c r="BV39" s="31">
        <v>853</v>
      </c>
      <c r="BW39" s="31">
        <v>610</v>
      </c>
      <c r="BX39" s="31">
        <v>6598</v>
      </c>
      <c r="BY39" s="31">
        <v>5897</v>
      </c>
      <c r="BZ39" s="31">
        <v>3098</v>
      </c>
      <c r="CA39" s="31">
        <v>180</v>
      </c>
      <c r="CB39" s="31">
        <v>269</v>
      </c>
      <c r="CC39" s="31">
        <v>6510</v>
      </c>
      <c r="CD39" s="31">
        <v>8883</v>
      </c>
      <c r="CE39" s="31">
        <v>2299</v>
      </c>
      <c r="CF39" s="31">
        <v>6965</v>
      </c>
      <c r="CG39" s="31">
        <v>1547</v>
      </c>
      <c r="CH39" s="31">
        <v>3386</v>
      </c>
      <c r="CI39" s="31">
        <v>2493</v>
      </c>
      <c r="CJ39" s="31">
        <v>897</v>
      </c>
      <c r="CK39" s="31">
        <v>1828</v>
      </c>
      <c r="CL39" s="31">
        <v>7471</v>
      </c>
      <c r="CM39" s="31">
        <v>1701</v>
      </c>
      <c r="CN39" s="31">
        <v>22438</v>
      </c>
      <c r="CO39" s="31">
        <v>6709</v>
      </c>
      <c r="CP39" s="31">
        <v>2390</v>
      </c>
      <c r="CQ39" s="31">
        <v>5295</v>
      </c>
      <c r="CR39" s="31">
        <v>404</v>
      </c>
      <c r="CS39" s="5">
        <v>2431</v>
      </c>
      <c r="CT39" s="31">
        <v>1431</v>
      </c>
      <c r="CU39" s="31">
        <v>1869</v>
      </c>
      <c r="CV39" s="31">
        <v>1115</v>
      </c>
      <c r="CW39" s="31">
        <v>3127</v>
      </c>
      <c r="CX39" s="31">
        <v>752</v>
      </c>
      <c r="CY39" s="31">
        <v>1497</v>
      </c>
      <c r="CZ39" s="31">
        <v>6441</v>
      </c>
      <c r="DA39" s="31">
        <v>2483</v>
      </c>
      <c r="DB39" s="31">
        <v>2983</v>
      </c>
      <c r="DC39" s="31">
        <v>1304</v>
      </c>
      <c r="DD39" s="31">
        <v>1111</v>
      </c>
      <c r="DE39" s="31">
        <v>2484</v>
      </c>
      <c r="DF39" s="31">
        <v>4235</v>
      </c>
      <c r="DG39" s="31">
        <v>1166</v>
      </c>
      <c r="DH39" s="31">
        <v>4531</v>
      </c>
      <c r="DI39" s="31">
        <v>915</v>
      </c>
      <c r="DJ39" s="31">
        <v>3939</v>
      </c>
      <c r="DK39" s="31">
        <v>6611</v>
      </c>
      <c r="DL39" s="5"/>
      <c r="DM39" s="31">
        <v>1450</v>
      </c>
      <c r="DN39" s="31">
        <v>2926</v>
      </c>
      <c r="DO39" s="31">
        <v>10182</v>
      </c>
      <c r="DP39" s="66">
        <v>2392</v>
      </c>
      <c r="DQ39" s="21">
        <f t="shared" si="1"/>
        <v>1780097</v>
      </c>
    </row>
    <row r="40" spans="1:121" ht="15.75" thickBot="1" x14ac:dyDescent="0.3">
      <c r="A40" s="13" t="s">
        <v>154</v>
      </c>
      <c r="B40" s="5">
        <v>0</v>
      </c>
      <c r="C40" s="31">
        <v>0</v>
      </c>
      <c r="D40" s="31">
        <v>0</v>
      </c>
      <c r="E40" s="31">
        <v>0</v>
      </c>
      <c r="F40" s="31">
        <v>0</v>
      </c>
      <c r="G40" s="45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136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5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5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5"/>
      <c r="DM40" s="31">
        <v>0</v>
      </c>
      <c r="DN40" s="31">
        <v>0</v>
      </c>
      <c r="DO40" s="31">
        <v>0</v>
      </c>
      <c r="DP40" s="66">
        <v>0</v>
      </c>
      <c r="DQ40" s="21">
        <f t="shared" si="1"/>
        <v>0</v>
      </c>
    </row>
    <row r="41" spans="1:121" ht="15.75" thickBot="1" x14ac:dyDescent="0.3">
      <c r="A41" s="6" t="s">
        <v>247</v>
      </c>
      <c r="B41" s="6"/>
      <c r="C41" s="35"/>
      <c r="D41" s="35"/>
      <c r="E41" s="35"/>
      <c r="F41" s="35"/>
      <c r="G41" s="4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1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6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6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6"/>
      <c r="DM41" s="35"/>
      <c r="DN41" s="35"/>
      <c r="DO41" s="35"/>
      <c r="DP41" s="35"/>
      <c r="DQ41" s="23"/>
    </row>
    <row r="42" spans="1:121" ht="15.75" thickBot="1" x14ac:dyDescent="0.3">
      <c r="A42" s="13" t="s">
        <v>155</v>
      </c>
      <c r="B42" s="5">
        <v>0.98150000000000004</v>
      </c>
      <c r="C42" s="31">
        <v>0.98099999999999998</v>
      </c>
      <c r="D42" s="31">
        <v>0.99409999999999998</v>
      </c>
      <c r="E42" s="31">
        <v>0.99790000000000001</v>
      </c>
      <c r="F42" s="31">
        <v>0.9919</v>
      </c>
      <c r="G42" s="47">
        <v>0.95269999999999999</v>
      </c>
      <c r="H42" s="31">
        <v>0.99739999999999995</v>
      </c>
      <c r="I42" s="31">
        <v>0.95579999999999998</v>
      </c>
      <c r="J42" s="31">
        <v>0.96040000000000003</v>
      </c>
      <c r="K42" s="31">
        <v>0.97629999999999995</v>
      </c>
      <c r="L42" s="31">
        <v>0.98829999999999996</v>
      </c>
      <c r="M42" s="31">
        <v>0.99409999999999998</v>
      </c>
      <c r="N42" s="31">
        <v>0.98030000000000006</v>
      </c>
      <c r="O42" s="31">
        <v>0.96040000000000003</v>
      </c>
      <c r="P42" s="31">
        <v>0.9840000000000001</v>
      </c>
      <c r="Q42" s="31">
        <v>0.99060000000000004</v>
      </c>
      <c r="R42" s="31">
        <v>0.99260000000000004</v>
      </c>
      <c r="S42" s="31">
        <v>0.99230000000000007</v>
      </c>
      <c r="T42" s="31">
        <v>0.98640000000000005</v>
      </c>
      <c r="U42" s="31">
        <v>0.98040000000000005</v>
      </c>
      <c r="V42" s="31">
        <v>0.99280000000000002</v>
      </c>
      <c r="W42" s="31">
        <v>0.9668000000000001</v>
      </c>
      <c r="X42" s="31">
        <v>0.9728</v>
      </c>
      <c r="Y42" s="138">
        <v>0.98129999999999995</v>
      </c>
      <c r="Z42" s="31">
        <v>0.99370000000000003</v>
      </c>
      <c r="AA42" s="31">
        <v>0.997</v>
      </c>
      <c r="AB42" s="31">
        <v>0.99269999999999992</v>
      </c>
      <c r="AC42" s="31">
        <v>0.99719999999999998</v>
      </c>
      <c r="AD42" s="31">
        <v>0.9373999999999999</v>
      </c>
      <c r="AE42" s="31">
        <v>0.98069999999999991</v>
      </c>
      <c r="AF42" s="31">
        <v>0.98730000000000007</v>
      </c>
      <c r="AG42" s="31">
        <v>0.99609999999999999</v>
      </c>
      <c r="AH42" s="31">
        <v>0.97299999999999998</v>
      </c>
      <c r="AI42" s="31">
        <v>0.96909999999999996</v>
      </c>
      <c r="AJ42" s="31">
        <v>0.99180000000000001</v>
      </c>
      <c r="AK42" s="31">
        <v>0.98629999999999995</v>
      </c>
      <c r="AL42" s="31">
        <v>0.88159999999999994</v>
      </c>
      <c r="AM42" s="31">
        <v>0.98629999999999995</v>
      </c>
      <c r="AN42" s="31">
        <v>0.97329999999999994</v>
      </c>
      <c r="AO42" s="31">
        <v>0.99670000000000003</v>
      </c>
      <c r="AP42" s="31">
        <v>0.99680000000000002</v>
      </c>
      <c r="AQ42" s="31">
        <v>0.97989999999999999</v>
      </c>
      <c r="AR42" s="31">
        <v>0.98140000000000005</v>
      </c>
      <c r="AS42" s="31">
        <v>0.99980000000000002</v>
      </c>
      <c r="AT42" s="31">
        <v>0.96450000000000002</v>
      </c>
      <c r="AU42" s="31">
        <v>0.99180000000000001</v>
      </c>
      <c r="AV42" s="31">
        <v>0.99170000000000003</v>
      </c>
      <c r="AW42" s="31">
        <v>0.99129999999999996</v>
      </c>
      <c r="AX42" s="31">
        <v>0.92569999999999997</v>
      </c>
      <c r="AY42" s="31">
        <v>0.98099999999999998</v>
      </c>
      <c r="AZ42" s="31">
        <v>0.96700000000000008</v>
      </c>
      <c r="BA42" s="31">
        <v>0.98809999999999998</v>
      </c>
      <c r="BB42" s="31">
        <v>0.98609999999999998</v>
      </c>
      <c r="BC42" s="5">
        <v>0.98209999999999997</v>
      </c>
      <c r="BD42" s="31">
        <v>0.96310000000000007</v>
      </c>
      <c r="BE42" s="31">
        <v>0.98089999999999999</v>
      </c>
      <c r="BF42" s="31">
        <v>0.9951000000000001</v>
      </c>
      <c r="BG42" s="31">
        <v>0.98739999999999994</v>
      </c>
      <c r="BH42" s="31">
        <v>0.9890000000000001</v>
      </c>
      <c r="BI42" s="31">
        <v>0.9919</v>
      </c>
      <c r="BJ42" s="31">
        <v>0.9869</v>
      </c>
      <c r="BK42" s="31">
        <v>0.93969999999999998</v>
      </c>
      <c r="BL42" s="31">
        <v>0.95569999999999988</v>
      </c>
      <c r="BM42" s="31">
        <v>0.96920000000000006</v>
      </c>
      <c r="BN42" s="31">
        <v>0.99390000000000001</v>
      </c>
      <c r="BO42" s="31">
        <v>0.99360000000000004</v>
      </c>
      <c r="BP42" s="31">
        <v>0.99540000000000006</v>
      </c>
      <c r="BQ42" s="31">
        <v>0.98790000000000011</v>
      </c>
      <c r="BR42" s="31">
        <v>0.99269999999999992</v>
      </c>
      <c r="BS42" s="31">
        <v>0.99400000000000011</v>
      </c>
      <c r="BT42" s="31">
        <v>0.96160000000000001</v>
      </c>
      <c r="BU42" s="31">
        <v>0.98580000000000001</v>
      </c>
      <c r="BV42" s="31">
        <v>0.99150000000000005</v>
      </c>
      <c r="BW42" s="31">
        <v>0.97349999999999992</v>
      </c>
      <c r="BX42" s="31">
        <v>0.99549999999999994</v>
      </c>
      <c r="BY42" s="31">
        <v>0.99159999999999993</v>
      </c>
      <c r="BZ42" s="31">
        <v>0.97349999999999992</v>
      </c>
      <c r="CA42" s="31">
        <v>0.94359999999999999</v>
      </c>
      <c r="CB42" s="31">
        <v>0.99690000000000001</v>
      </c>
      <c r="CC42" s="31">
        <v>0.99109999999999998</v>
      </c>
      <c r="CD42" s="31">
        <v>0.98930000000000007</v>
      </c>
      <c r="CE42" s="31">
        <v>0.97400000000000009</v>
      </c>
      <c r="CF42" s="31">
        <v>0.98970000000000002</v>
      </c>
      <c r="CG42" s="31">
        <v>0.97319999999999995</v>
      </c>
      <c r="CH42" s="31">
        <v>0.99060000000000004</v>
      </c>
      <c r="CI42" s="31">
        <v>0.99280000000000002</v>
      </c>
      <c r="CJ42" s="31">
        <v>0.99919999999999998</v>
      </c>
      <c r="CK42" s="31">
        <v>0.97840000000000005</v>
      </c>
      <c r="CL42" s="31">
        <v>0.97400000000000009</v>
      </c>
      <c r="CM42" s="31">
        <v>0.99170000000000003</v>
      </c>
      <c r="CN42" s="31">
        <v>0.98760000000000003</v>
      </c>
      <c r="CO42" s="31">
        <v>0.98950000000000005</v>
      </c>
      <c r="CP42" s="31">
        <v>0.99399999999999999</v>
      </c>
      <c r="CQ42" s="31">
        <v>0.9887999999999999</v>
      </c>
      <c r="CR42" s="31">
        <v>0.99069999999999991</v>
      </c>
      <c r="CS42" s="5">
        <v>0.98459999999999992</v>
      </c>
      <c r="CT42" s="31">
        <v>0.99529999999999996</v>
      </c>
      <c r="CU42" s="31">
        <v>0.99419999999999997</v>
      </c>
      <c r="CV42" s="31">
        <v>0.95209999999999995</v>
      </c>
      <c r="CW42" s="31">
        <v>0.95920000000000005</v>
      </c>
      <c r="CX42" s="31">
        <v>1.0006999999999999</v>
      </c>
      <c r="CY42" s="31">
        <v>0.997</v>
      </c>
      <c r="CZ42" s="31">
        <v>0.98519999999999996</v>
      </c>
      <c r="DA42" s="31">
        <v>0.97530000000000006</v>
      </c>
      <c r="DB42" s="31">
        <v>0.99019999999999997</v>
      </c>
      <c r="DC42" s="31">
        <v>0.99370000000000003</v>
      </c>
      <c r="DD42" s="31">
        <v>0.99760000000000004</v>
      </c>
      <c r="DE42" s="31">
        <v>0.99790000000000001</v>
      </c>
      <c r="DF42" s="31">
        <v>0.98530000000000006</v>
      </c>
      <c r="DG42" s="31">
        <v>0.75840000000000007</v>
      </c>
      <c r="DH42" s="31">
        <v>0.96849999999999992</v>
      </c>
      <c r="DI42" s="31">
        <v>0.99930000000000008</v>
      </c>
      <c r="DJ42" s="31">
        <v>0.89829999999999999</v>
      </c>
      <c r="DK42" s="31">
        <v>0.99010000000000009</v>
      </c>
      <c r="DL42" s="5"/>
      <c r="DM42" s="31">
        <v>0.99780000000000002</v>
      </c>
      <c r="DN42" s="31">
        <v>0.99280000000000002</v>
      </c>
      <c r="DO42" s="31">
        <v>0.96400000000000008</v>
      </c>
      <c r="DP42" s="66">
        <v>0.88629999999999998</v>
      </c>
      <c r="DQ42" s="21">
        <f t="shared" ref="DQ42:DQ50" si="2">AVERAGE(B42:DP42)</f>
        <v>0.97887966101694968</v>
      </c>
    </row>
    <row r="43" spans="1:121" ht="15.75" thickBot="1" x14ac:dyDescent="0.3">
      <c r="A43" s="13" t="s">
        <v>156</v>
      </c>
      <c r="B43" s="5">
        <v>0.98380000000000001</v>
      </c>
      <c r="C43" s="31">
        <v>0.95290000000000008</v>
      </c>
      <c r="D43" s="31">
        <v>0.98120000000000007</v>
      </c>
      <c r="E43" s="31">
        <v>0.93010000000000004</v>
      </c>
      <c r="F43" s="31">
        <v>0.94940000000000002</v>
      </c>
      <c r="G43" s="47">
        <v>0.96120000000000005</v>
      </c>
      <c r="H43" s="31">
        <v>0.86340000000000006</v>
      </c>
      <c r="I43" s="31">
        <v>0.97439999999999993</v>
      </c>
      <c r="J43" s="31">
        <v>0.94519999999999993</v>
      </c>
      <c r="K43" s="31">
        <v>0.93900000000000006</v>
      </c>
      <c r="L43" s="31">
        <v>0.8992</v>
      </c>
      <c r="M43" s="31">
        <v>0.98769999999999991</v>
      </c>
      <c r="N43" s="31">
        <v>0.97260000000000002</v>
      </c>
      <c r="O43" s="31">
        <v>0.94750000000000001</v>
      </c>
      <c r="P43" s="31">
        <v>0.95599999999999996</v>
      </c>
      <c r="Q43" s="31">
        <v>0.96849999999999992</v>
      </c>
      <c r="R43" s="31">
        <v>0.96290000000000009</v>
      </c>
      <c r="S43" s="31">
        <v>0.97959999999999992</v>
      </c>
      <c r="T43" s="31">
        <v>0.9476</v>
      </c>
      <c r="U43" s="31">
        <v>0.81189999999999996</v>
      </c>
      <c r="V43" s="31">
        <v>0.92069999999999996</v>
      </c>
      <c r="W43" s="31">
        <v>0.80040000000000011</v>
      </c>
      <c r="X43" s="31">
        <v>0.96510000000000007</v>
      </c>
      <c r="Y43" s="138">
        <v>0.96589999999999998</v>
      </c>
      <c r="Z43" s="31">
        <v>0.98609999999999998</v>
      </c>
      <c r="AA43" s="31">
        <v>0.96870000000000001</v>
      </c>
      <c r="AB43" s="31">
        <v>0.89510000000000001</v>
      </c>
      <c r="AC43" s="31">
        <v>0.93169999999999997</v>
      </c>
      <c r="AD43" s="31">
        <v>0.96700000000000008</v>
      </c>
      <c r="AE43" s="31">
        <v>0.9405</v>
      </c>
      <c r="AF43" s="31">
        <v>0.9244</v>
      </c>
      <c r="AG43" s="31">
        <v>0.8909999999999999</v>
      </c>
      <c r="AH43" s="31">
        <v>0.92469999999999997</v>
      </c>
      <c r="AI43" s="31">
        <v>0.93140000000000001</v>
      </c>
      <c r="AJ43" s="31">
        <v>0.96920000000000006</v>
      </c>
      <c r="AK43" s="31">
        <v>0.97310000000000008</v>
      </c>
      <c r="AL43" s="31">
        <v>0.96709999999999996</v>
      </c>
      <c r="AM43" s="31">
        <v>0.97510000000000008</v>
      </c>
      <c r="AN43" s="31">
        <v>0.97140000000000004</v>
      </c>
      <c r="AO43" s="31">
        <v>0.96349999999999991</v>
      </c>
      <c r="AP43" s="31">
        <v>0.97439999999999993</v>
      </c>
      <c r="AQ43" s="31">
        <v>0.95129999999999992</v>
      </c>
      <c r="AR43" s="31">
        <v>0.79099999999999993</v>
      </c>
      <c r="AS43" s="31">
        <v>0.98659999999999992</v>
      </c>
      <c r="AT43" s="31">
        <v>0.97030000000000005</v>
      </c>
      <c r="AU43" s="31">
        <v>0.96349999999999991</v>
      </c>
      <c r="AV43" s="31">
        <v>0.97840000000000005</v>
      </c>
      <c r="AW43" s="31">
        <v>0.98170000000000002</v>
      </c>
      <c r="AX43" s="31">
        <v>0.9012</v>
      </c>
      <c r="AY43" s="31">
        <v>0.95689999999999997</v>
      </c>
      <c r="AZ43" s="31">
        <v>0.9415</v>
      </c>
      <c r="BA43" s="31">
        <v>0.97030000000000005</v>
      </c>
      <c r="BB43" s="31">
        <v>0.9618000000000001</v>
      </c>
      <c r="BC43" s="5">
        <v>0.92430000000000012</v>
      </c>
      <c r="BD43" s="31">
        <v>0.95599999999999996</v>
      </c>
      <c r="BE43" s="31">
        <v>0.87599999999999989</v>
      </c>
      <c r="BF43" s="31">
        <v>0.82900000000000007</v>
      </c>
      <c r="BG43" s="31">
        <v>0.9637</v>
      </c>
      <c r="BH43" s="31">
        <v>0.9323999999999999</v>
      </c>
      <c r="BI43" s="31">
        <v>0.97670000000000001</v>
      </c>
      <c r="BJ43" s="31">
        <v>0.93680000000000008</v>
      </c>
      <c r="BK43" s="31">
        <v>0.91370000000000007</v>
      </c>
      <c r="BL43" s="31">
        <v>0.9194</v>
      </c>
      <c r="BM43" s="31">
        <v>0.93310000000000004</v>
      </c>
      <c r="BN43" s="31">
        <v>0.94950000000000001</v>
      </c>
      <c r="BO43" s="31">
        <v>0.98030000000000006</v>
      </c>
      <c r="BP43" s="31">
        <v>0.9536</v>
      </c>
      <c r="BQ43" s="31">
        <v>0.90410000000000001</v>
      </c>
      <c r="BR43" s="31">
        <v>0.96889999999999998</v>
      </c>
      <c r="BS43" s="31">
        <v>0.98170000000000002</v>
      </c>
      <c r="BT43" s="31">
        <v>0.9587</v>
      </c>
      <c r="BU43" s="31">
        <v>0.96230000000000004</v>
      </c>
      <c r="BV43" s="31">
        <v>0.97739999999999994</v>
      </c>
      <c r="BW43" s="31">
        <v>0.81489999999999996</v>
      </c>
      <c r="BX43" s="31">
        <v>0.9728</v>
      </c>
      <c r="BY43" s="31">
        <v>0.97860000000000003</v>
      </c>
      <c r="BZ43" s="31">
        <v>0.92110000000000003</v>
      </c>
      <c r="CA43" s="31">
        <v>0.9103</v>
      </c>
      <c r="CB43" s="31">
        <v>0.9486</v>
      </c>
      <c r="CC43" s="31">
        <v>0.97510000000000008</v>
      </c>
      <c r="CD43" s="31">
        <v>0.98019999999999996</v>
      </c>
      <c r="CE43" s="31">
        <v>0.9597</v>
      </c>
      <c r="CF43" s="31">
        <v>0.98159999999999992</v>
      </c>
      <c r="CG43" s="31">
        <v>0.93810000000000004</v>
      </c>
      <c r="CH43" s="31">
        <v>0.98439999999999994</v>
      </c>
      <c r="CI43" s="31">
        <v>0.95469999999999999</v>
      </c>
      <c r="CJ43" s="31">
        <v>0.86709999999999998</v>
      </c>
      <c r="CK43" s="31">
        <v>0.91220000000000001</v>
      </c>
      <c r="CL43" s="31">
        <v>0.95609999999999995</v>
      </c>
      <c r="CM43" s="31">
        <v>0.95189999999999997</v>
      </c>
      <c r="CN43" s="31">
        <v>0.9728</v>
      </c>
      <c r="CO43" s="31">
        <v>0.9667</v>
      </c>
      <c r="CP43" s="31">
        <v>0.97270000000000001</v>
      </c>
      <c r="CQ43" s="31">
        <v>0.94720000000000004</v>
      </c>
      <c r="CR43" s="31">
        <v>0.92130000000000001</v>
      </c>
      <c r="CS43" s="5">
        <v>0.8911</v>
      </c>
      <c r="CT43" s="31">
        <v>0.9859</v>
      </c>
      <c r="CU43" s="31">
        <v>0.97030000000000005</v>
      </c>
      <c r="CV43" s="31">
        <v>0.91520000000000001</v>
      </c>
      <c r="CW43" s="31">
        <v>0.98219999999999996</v>
      </c>
      <c r="CX43" s="31">
        <v>0.77829999999999999</v>
      </c>
      <c r="CY43" s="31">
        <v>0.96160000000000001</v>
      </c>
      <c r="CZ43" s="31">
        <v>0.96950000000000003</v>
      </c>
      <c r="DA43" s="31">
        <v>0.98439999999999994</v>
      </c>
      <c r="DB43" s="31">
        <v>0.97420000000000007</v>
      </c>
      <c r="DC43" s="31">
        <v>0.9819</v>
      </c>
      <c r="DD43" s="31">
        <v>0.97860000000000003</v>
      </c>
      <c r="DE43" s="31">
        <v>0.95040000000000002</v>
      </c>
      <c r="DF43" s="31">
        <v>0.94010000000000005</v>
      </c>
      <c r="DG43" s="31">
        <v>0.96829999999999994</v>
      </c>
      <c r="DH43" s="31">
        <v>0.98060000000000003</v>
      </c>
      <c r="DI43" s="31">
        <v>0.97450000000000003</v>
      </c>
      <c r="DJ43" s="31">
        <v>0.97659999999999991</v>
      </c>
      <c r="DK43" s="31">
        <v>0.87239999999999995</v>
      </c>
      <c r="DL43" s="5"/>
      <c r="DM43" s="31">
        <v>0.93379999999999996</v>
      </c>
      <c r="DN43" s="31">
        <v>0.95530000000000004</v>
      </c>
      <c r="DO43" s="31">
        <v>0.97310000000000008</v>
      </c>
      <c r="DP43" s="66">
        <v>0.94819999999999993</v>
      </c>
      <c r="DQ43" s="21">
        <f t="shared" si="2"/>
        <v>0.94497711864406808</v>
      </c>
    </row>
    <row r="44" spans="1:121" ht="15.75" thickBot="1" x14ac:dyDescent="0.3">
      <c r="A44" s="13" t="s">
        <v>157</v>
      </c>
      <c r="B44" s="5">
        <v>0.99239999999999995</v>
      </c>
      <c r="C44" s="31">
        <v>0</v>
      </c>
      <c r="D44" s="31">
        <v>0</v>
      </c>
      <c r="E44" s="31">
        <v>0.98680000000000012</v>
      </c>
      <c r="F44" s="31">
        <v>0.98730000000000007</v>
      </c>
      <c r="G44" s="47">
        <v>0.99299999999999999</v>
      </c>
      <c r="H44" s="31">
        <v>0.98909999999999998</v>
      </c>
      <c r="I44" s="31">
        <v>0.99299999999999999</v>
      </c>
      <c r="J44" s="31">
        <v>0.99299999999999999</v>
      </c>
      <c r="K44" s="31">
        <v>0.99299999999999999</v>
      </c>
      <c r="L44" s="31">
        <v>0.99299999999999999</v>
      </c>
      <c r="M44" s="31">
        <v>0.99299999999999999</v>
      </c>
      <c r="N44" s="31">
        <v>0.99299999999999999</v>
      </c>
      <c r="O44" s="31">
        <v>0.99299999999999999</v>
      </c>
      <c r="P44" s="31">
        <v>0</v>
      </c>
      <c r="Q44" s="31">
        <v>0</v>
      </c>
      <c r="R44" s="31">
        <v>0.9859</v>
      </c>
      <c r="S44" s="31">
        <v>0</v>
      </c>
      <c r="T44" s="31">
        <v>0</v>
      </c>
      <c r="U44" s="31">
        <v>0.96540000000000004</v>
      </c>
      <c r="V44" s="31">
        <v>0</v>
      </c>
      <c r="W44" s="31">
        <v>0.93819999999999992</v>
      </c>
      <c r="X44" s="31">
        <v>0</v>
      </c>
      <c r="Y44" s="138">
        <v>0.93819999999999992</v>
      </c>
      <c r="Z44" s="31">
        <v>0.93819999999999992</v>
      </c>
      <c r="AA44" s="31">
        <v>0.93819999999999992</v>
      </c>
      <c r="AB44" s="31">
        <v>0.93819999999999992</v>
      </c>
      <c r="AC44" s="31">
        <v>0.93819999999999992</v>
      </c>
      <c r="AD44" s="31">
        <v>0.93819999999999992</v>
      </c>
      <c r="AE44" s="31">
        <v>0</v>
      </c>
      <c r="AF44" s="31">
        <v>0</v>
      </c>
      <c r="AG44" s="31">
        <v>0.93819999999999992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2.3E-2</v>
      </c>
      <c r="AO44" s="31">
        <v>0</v>
      </c>
      <c r="AP44" s="31">
        <v>0.99309999999999998</v>
      </c>
      <c r="AQ44" s="31">
        <v>0.96879999999999999</v>
      </c>
      <c r="AR44" s="31">
        <v>0</v>
      </c>
      <c r="AS44" s="31">
        <v>0.96879999999999999</v>
      </c>
      <c r="AT44" s="31">
        <v>0.96879999999999999</v>
      </c>
      <c r="AU44" s="31">
        <v>0.96879999999999999</v>
      </c>
      <c r="AV44" s="31">
        <v>0.99060000000000004</v>
      </c>
      <c r="AW44" s="31">
        <v>0</v>
      </c>
      <c r="AX44" s="31">
        <v>0</v>
      </c>
      <c r="AY44" s="31">
        <v>0.98409999999999997</v>
      </c>
      <c r="AZ44" s="31">
        <v>0.98680000000000012</v>
      </c>
      <c r="BA44" s="31">
        <v>0</v>
      </c>
      <c r="BB44" s="31">
        <v>0.98370000000000002</v>
      </c>
      <c r="BC44" s="5">
        <v>0</v>
      </c>
      <c r="BD44" s="31">
        <v>0.97670000000000001</v>
      </c>
      <c r="BE44" s="31">
        <v>0.96239999999999992</v>
      </c>
      <c r="BF44" s="31">
        <v>0</v>
      </c>
      <c r="BG44" s="31">
        <v>0</v>
      </c>
      <c r="BH44" s="31">
        <v>0.97840000000000005</v>
      </c>
      <c r="BI44" s="31">
        <v>0.98470000000000002</v>
      </c>
      <c r="BJ44" s="31">
        <v>0</v>
      </c>
      <c r="BK44" s="31">
        <v>0.78410000000000002</v>
      </c>
      <c r="BL44" s="31">
        <v>0.49430000000000002</v>
      </c>
      <c r="BM44" s="31">
        <v>0.97989999999999999</v>
      </c>
      <c r="BN44" s="31">
        <v>0.97989999999999999</v>
      </c>
      <c r="BO44" s="31">
        <v>0.97989999999999999</v>
      </c>
      <c r="BP44" s="31">
        <v>0.98439999999999994</v>
      </c>
      <c r="BQ44" s="31">
        <v>0.97989999999999999</v>
      </c>
      <c r="BR44" s="31">
        <v>0</v>
      </c>
      <c r="BS44" s="31">
        <v>0.99099999999999999</v>
      </c>
      <c r="BT44" s="31">
        <v>0.98909999999999998</v>
      </c>
      <c r="BU44" s="31">
        <v>0.98309999999999997</v>
      </c>
      <c r="BV44" s="31">
        <v>0</v>
      </c>
      <c r="BW44" s="31">
        <v>0</v>
      </c>
      <c r="BX44" s="31">
        <v>0</v>
      </c>
      <c r="BY44" s="31">
        <v>0.98760000000000003</v>
      </c>
      <c r="BZ44" s="31">
        <v>0</v>
      </c>
      <c r="CA44" s="31">
        <v>0</v>
      </c>
      <c r="CB44" s="31">
        <v>0.96239999999999992</v>
      </c>
      <c r="CC44" s="31">
        <v>0</v>
      </c>
      <c r="CD44" s="31">
        <v>0</v>
      </c>
      <c r="CE44" s="31">
        <v>0.98650000000000004</v>
      </c>
      <c r="CF44" s="31">
        <v>0</v>
      </c>
      <c r="CG44" s="31">
        <v>0.99</v>
      </c>
      <c r="CH44" s="31">
        <v>0</v>
      </c>
      <c r="CI44" s="31">
        <v>0</v>
      </c>
      <c r="CJ44" s="31">
        <v>0</v>
      </c>
      <c r="CK44" s="31">
        <v>0.97049999999999992</v>
      </c>
      <c r="CL44" s="31">
        <v>0.98159999999999992</v>
      </c>
      <c r="CM44" s="31">
        <v>0</v>
      </c>
      <c r="CN44" s="31">
        <v>0.99400000000000011</v>
      </c>
      <c r="CO44" s="31">
        <v>0</v>
      </c>
      <c r="CP44" s="31">
        <v>0</v>
      </c>
      <c r="CQ44" s="31">
        <v>0.97609999999999997</v>
      </c>
      <c r="CR44" s="31">
        <v>0</v>
      </c>
      <c r="CS44" s="5">
        <v>0.96420000000000006</v>
      </c>
      <c r="CT44" s="31">
        <v>0</v>
      </c>
      <c r="CU44" s="31">
        <v>0</v>
      </c>
      <c r="CV44" s="31">
        <v>0</v>
      </c>
      <c r="CW44" s="31">
        <v>0</v>
      </c>
      <c r="CX44" s="31">
        <v>0.95319999999999994</v>
      </c>
      <c r="CY44" s="31">
        <v>0.96450000000000002</v>
      </c>
      <c r="CZ44" s="31">
        <v>0</v>
      </c>
      <c r="DA44" s="31">
        <v>0</v>
      </c>
      <c r="DB44" s="31">
        <v>0.995</v>
      </c>
      <c r="DC44" s="31">
        <v>0.99400000000000011</v>
      </c>
      <c r="DD44" s="31">
        <v>0</v>
      </c>
      <c r="DE44" s="31">
        <v>0.99099999999999999</v>
      </c>
      <c r="DF44" s="31">
        <v>0.98739999999999994</v>
      </c>
      <c r="DG44" s="31">
        <v>0</v>
      </c>
      <c r="DH44" s="31">
        <v>0.99010000000000009</v>
      </c>
      <c r="DI44" s="31">
        <v>0.96540000000000004</v>
      </c>
      <c r="DJ44" s="31">
        <v>0.99260000000000004</v>
      </c>
      <c r="DK44" s="31">
        <v>0</v>
      </c>
      <c r="DL44" s="5"/>
      <c r="DM44" s="31">
        <v>0</v>
      </c>
      <c r="DN44" s="31">
        <v>0</v>
      </c>
      <c r="DO44" s="31">
        <v>0</v>
      </c>
      <c r="DP44" s="66">
        <v>0.99099999999999999</v>
      </c>
      <c r="DQ44" s="21">
        <f t="shared" si="2"/>
        <v>0.52438898305084758</v>
      </c>
    </row>
    <row r="45" spans="1:121" ht="15.75" thickBot="1" x14ac:dyDescent="0.3">
      <c r="A45" s="13" t="s">
        <v>158</v>
      </c>
      <c r="B45" s="5">
        <v>0</v>
      </c>
      <c r="C45" s="31">
        <v>0</v>
      </c>
      <c r="D45" s="31">
        <v>0</v>
      </c>
      <c r="E45" s="31">
        <v>0</v>
      </c>
      <c r="F45" s="31">
        <v>0</v>
      </c>
      <c r="G45" s="47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138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5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  <c r="CE45" s="31">
        <v>0</v>
      </c>
      <c r="CF45" s="31">
        <v>0</v>
      </c>
      <c r="CG45" s="31">
        <v>0</v>
      </c>
      <c r="CH45" s="31">
        <v>0</v>
      </c>
      <c r="CI45" s="31">
        <v>0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0</v>
      </c>
      <c r="CQ45" s="31">
        <v>0</v>
      </c>
      <c r="CR45" s="31">
        <v>0</v>
      </c>
      <c r="CS45" s="5">
        <v>0</v>
      </c>
      <c r="CT45" s="31"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1">
        <v>0</v>
      </c>
      <c r="DG45" s="31">
        <v>0</v>
      </c>
      <c r="DH45" s="31">
        <v>0</v>
      </c>
      <c r="DI45" s="31">
        <v>0</v>
      </c>
      <c r="DJ45" s="31">
        <v>0</v>
      </c>
      <c r="DK45" s="31">
        <v>0</v>
      </c>
      <c r="DL45" s="5"/>
      <c r="DM45" s="31">
        <v>0</v>
      </c>
      <c r="DN45" s="31">
        <v>0</v>
      </c>
      <c r="DO45" s="31">
        <v>0</v>
      </c>
      <c r="DP45" s="66">
        <v>0</v>
      </c>
      <c r="DQ45" s="21">
        <f t="shared" si="2"/>
        <v>0</v>
      </c>
    </row>
    <row r="46" spans="1:121" ht="15.75" thickBot="1" x14ac:dyDescent="0.3">
      <c r="A46" s="13" t="s">
        <v>159</v>
      </c>
      <c r="B46" s="5">
        <v>0</v>
      </c>
      <c r="C46" s="31">
        <v>0</v>
      </c>
      <c r="D46" s="31">
        <v>0</v>
      </c>
      <c r="E46" s="31">
        <v>0</v>
      </c>
      <c r="F46" s="31">
        <v>0</v>
      </c>
      <c r="G46" s="47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138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5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0</v>
      </c>
      <c r="CQ46" s="31">
        <v>0</v>
      </c>
      <c r="CR46" s="31">
        <v>0</v>
      </c>
      <c r="CS46" s="5">
        <v>0</v>
      </c>
      <c r="CT46" s="31">
        <v>0</v>
      </c>
      <c r="CU46" s="31">
        <v>0</v>
      </c>
      <c r="CV46" s="31">
        <v>0</v>
      </c>
      <c r="CW46" s="31">
        <v>0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1">
        <v>0</v>
      </c>
      <c r="DG46" s="31">
        <v>0</v>
      </c>
      <c r="DH46" s="31">
        <v>0</v>
      </c>
      <c r="DI46" s="31">
        <v>0</v>
      </c>
      <c r="DJ46" s="31">
        <v>0</v>
      </c>
      <c r="DK46" s="31">
        <v>0</v>
      </c>
      <c r="DL46" s="5"/>
      <c r="DM46" s="31">
        <v>0</v>
      </c>
      <c r="DN46" s="31">
        <v>0</v>
      </c>
      <c r="DO46" s="31">
        <v>0</v>
      </c>
      <c r="DP46" s="66">
        <v>0</v>
      </c>
      <c r="DQ46" s="21">
        <f t="shared" si="2"/>
        <v>0</v>
      </c>
    </row>
    <row r="47" spans="1:121" ht="15.75" thickBot="1" x14ac:dyDescent="0.3">
      <c r="A47" s="6" t="s">
        <v>248</v>
      </c>
      <c r="B47" s="6"/>
      <c r="C47" s="35"/>
      <c r="D47" s="35"/>
      <c r="E47" s="35"/>
      <c r="F47" s="35"/>
      <c r="G47" s="4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1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6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6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6"/>
      <c r="DM47" s="35"/>
      <c r="DN47" s="35"/>
      <c r="DO47" s="35"/>
      <c r="DP47" s="35"/>
      <c r="DQ47" s="23"/>
    </row>
    <row r="48" spans="1:121" ht="15.75" thickBot="1" x14ac:dyDescent="0.3">
      <c r="A48" s="13" t="s">
        <v>155</v>
      </c>
      <c r="B48" s="5">
        <v>0.84050000000000002</v>
      </c>
      <c r="C48" s="31">
        <v>0.96709999999999996</v>
      </c>
      <c r="D48" s="31">
        <v>0.97799999999999998</v>
      </c>
      <c r="E48" s="31">
        <v>0.99199999999999999</v>
      </c>
      <c r="F48" s="31">
        <v>0.96960000000000002</v>
      </c>
      <c r="G48" s="47">
        <v>0.90080000000000005</v>
      </c>
      <c r="H48" s="31">
        <v>0.97340000000000004</v>
      </c>
      <c r="I48" s="31">
        <v>0.89749999999999996</v>
      </c>
      <c r="J48" s="31">
        <v>0.90680000000000005</v>
      </c>
      <c r="K48" s="31">
        <v>0.93589999999999995</v>
      </c>
      <c r="L48" s="31">
        <v>0.93579999999999997</v>
      </c>
      <c r="M48" s="31">
        <v>0.94830000000000003</v>
      </c>
      <c r="N48" s="31">
        <v>0.91410000000000002</v>
      </c>
      <c r="O48" s="31">
        <v>0.89039999999999997</v>
      </c>
      <c r="P48" s="31">
        <v>0.9405</v>
      </c>
      <c r="Q48" s="31">
        <v>0.96009999999999995</v>
      </c>
      <c r="R48" s="31">
        <v>0.91710000000000003</v>
      </c>
      <c r="S48" s="31">
        <v>0.97140000000000004</v>
      </c>
      <c r="T48" s="31">
        <v>0.69669999999999999</v>
      </c>
      <c r="U48" s="31">
        <v>0.82709999999999995</v>
      </c>
      <c r="V48" s="31">
        <v>0.96250000000000002</v>
      </c>
      <c r="W48" s="31">
        <v>0.90329999999999999</v>
      </c>
      <c r="X48" s="31">
        <v>0.95899999999999996</v>
      </c>
      <c r="Y48" s="138">
        <v>0.95299999999999996</v>
      </c>
      <c r="Z48" s="31">
        <v>0.96889999999999998</v>
      </c>
      <c r="AA48" s="31">
        <v>0.98199999999999998</v>
      </c>
      <c r="AB48" s="31">
        <v>0</v>
      </c>
      <c r="AC48" s="31">
        <v>0.94169999999999998</v>
      </c>
      <c r="AD48" s="31">
        <v>0.51</v>
      </c>
      <c r="AE48" s="31">
        <v>0.93730000000000002</v>
      </c>
      <c r="AF48" s="31">
        <v>0.65710000000000002</v>
      </c>
      <c r="AG48" s="31">
        <v>0.97450000000000003</v>
      </c>
      <c r="AH48" s="31">
        <v>0.95</v>
      </c>
      <c r="AI48" s="31">
        <v>0.9738</v>
      </c>
      <c r="AJ48" s="31">
        <v>0.95150000000000001</v>
      </c>
      <c r="AK48" s="31">
        <v>0.97289999999999999</v>
      </c>
      <c r="AL48" s="31">
        <v>0.80920000000000003</v>
      </c>
      <c r="AM48" s="31">
        <v>0.85460000000000003</v>
      </c>
      <c r="AN48" s="31">
        <v>0</v>
      </c>
      <c r="AO48" s="31">
        <v>0.90969999999999995</v>
      </c>
      <c r="AP48" s="31">
        <v>0</v>
      </c>
      <c r="AQ48" s="31">
        <v>0.83379999999999999</v>
      </c>
      <c r="AR48" s="31">
        <v>0.78420000000000001</v>
      </c>
      <c r="AS48" s="31">
        <v>0.95420000000000005</v>
      </c>
      <c r="AT48" s="31">
        <v>0.69569999999999999</v>
      </c>
      <c r="AU48" s="31">
        <v>0.94820000000000004</v>
      </c>
      <c r="AV48" s="31">
        <v>0.97470000000000001</v>
      </c>
      <c r="AW48" s="31">
        <v>0.92010000000000003</v>
      </c>
      <c r="AX48" s="31">
        <v>0</v>
      </c>
      <c r="AY48" s="31">
        <v>0.88929999999999998</v>
      </c>
      <c r="AZ48" s="31">
        <v>0.83350000000000002</v>
      </c>
      <c r="BA48" s="31">
        <v>0.96330000000000005</v>
      </c>
      <c r="BB48" s="31">
        <v>0.93979999999999997</v>
      </c>
      <c r="BC48" s="5">
        <v>0.94199999999999995</v>
      </c>
      <c r="BD48" s="31">
        <v>0.94769999999999999</v>
      </c>
      <c r="BE48" s="31">
        <v>0.69789999999999996</v>
      </c>
      <c r="BF48" s="31">
        <v>0.96970000000000001</v>
      </c>
      <c r="BG48" s="31">
        <v>0.97399999999999998</v>
      </c>
      <c r="BH48" s="31">
        <v>0.91379999999999995</v>
      </c>
      <c r="BI48" s="31">
        <v>0.95</v>
      </c>
      <c r="BJ48" s="31">
        <v>0.54979999999999996</v>
      </c>
      <c r="BK48" s="31">
        <v>0.93859999999999999</v>
      </c>
      <c r="BL48" s="31">
        <v>0.89649999999999996</v>
      </c>
      <c r="BM48" s="31">
        <v>0.85109999999999997</v>
      </c>
      <c r="BN48" s="31">
        <v>0.91049999999999998</v>
      </c>
      <c r="BO48" s="31">
        <v>0.93659999999999999</v>
      </c>
      <c r="BP48" s="31">
        <v>0.8992</v>
      </c>
      <c r="BQ48" s="31">
        <v>0.7228</v>
      </c>
      <c r="BR48" s="31">
        <v>0.82069999999999999</v>
      </c>
      <c r="BS48" s="31">
        <v>0.95650000000000002</v>
      </c>
      <c r="BT48" s="31">
        <v>0.86619999999999997</v>
      </c>
      <c r="BU48" s="31">
        <v>0.95630000000000004</v>
      </c>
      <c r="BV48" s="31">
        <v>0.93459999999999999</v>
      </c>
      <c r="BW48" s="31">
        <v>0.82669999999999999</v>
      </c>
      <c r="BX48" s="31">
        <v>0.94830000000000003</v>
      </c>
      <c r="BY48" s="31">
        <v>0.92220000000000002</v>
      </c>
      <c r="BZ48" s="31">
        <v>0.93320000000000003</v>
      </c>
      <c r="CA48" s="31">
        <v>0.85570000000000002</v>
      </c>
      <c r="CB48" s="31">
        <v>0</v>
      </c>
      <c r="CC48" s="31">
        <v>0.98529999999999995</v>
      </c>
      <c r="CD48" s="31">
        <v>0.93879999999999997</v>
      </c>
      <c r="CE48" s="31">
        <v>0.76939999999999997</v>
      </c>
      <c r="CF48" s="31">
        <v>0.94089999999999996</v>
      </c>
      <c r="CG48" s="31">
        <v>0.82799999999999996</v>
      </c>
      <c r="CH48" s="31">
        <v>0.90780000000000005</v>
      </c>
      <c r="CI48" s="31">
        <v>0.94530000000000003</v>
      </c>
      <c r="CJ48" s="31">
        <v>0</v>
      </c>
      <c r="CK48" s="31">
        <v>0.95909999999999995</v>
      </c>
      <c r="CL48" s="31">
        <v>0.87009999999999998</v>
      </c>
      <c r="CM48" s="31" t="s">
        <v>1132</v>
      </c>
      <c r="CN48" s="31">
        <v>0.94840000000000002</v>
      </c>
      <c r="CO48" s="31">
        <v>0.93310000000000004</v>
      </c>
      <c r="CP48" s="31">
        <v>0.97770000000000001</v>
      </c>
      <c r="CQ48" s="31">
        <v>0.96499999999999997</v>
      </c>
      <c r="CR48" s="31">
        <v>0.90049999999999997</v>
      </c>
      <c r="CS48" s="5">
        <v>0.64290000000000003</v>
      </c>
      <c r="CT48" s="31">
        <v>0.9829</v>
      </c>
      <c r="CU48" s="31">
        <v>0.98170000000000002</v>
      </c>
      <c r="CV48" s="31">
        <v>0.91369999999999996</v>
      </c>
      <c r="CW48" s="31">
        <v>0.83089999999999997</v>
      </c>
      <c r="CX48" s="31">
        <v>0.94650000000000001</v>
      </c>
      <c r="CY48" s="31">
        <v>0.9516</v>
      </c>
      <c r="CZ48" s="31">
        <v>0.95369999999999999</v>
      </c>
      <c r="DA48" s="31">
        <v>0.9133</v>
      </c>
      <c r="DB48" s="31">
        <v>0.9536</v>
      </c>
      <c r="DC48" s="31">
        <v>0.93440000000000001</v>
      </c>
      <c r="DD48" s="31">
        <v>0.91249999999999998</v>
      </c>
      <c r="DE48" s="31">
        <v>0.91749999999999998</v>
      </c>
      <c r="DF48" s="31">
        <v>0.97940000000000005</v>
      </c>
      <c r="DG48" s="31">
        <v>0.65749999999999997</v>
      </c>
      <c r="DH48" s="31">
        <v>0.9587</v>
      </c>
      <c r="DI48" s="31">
        <v>0.96050000000000002</v>
      </c>
      <c r="DJ48" s="31">
        <v>0.79890000000000005</v>
      </c>
      <c r="DK48" s="31">
        <v>0.95350000000000001</v>
      </c>
      <c r="DL48" s="5"/>
      <c r="DM48" s="31">
        <v>0.94210000000000005</v>
      </c>
      <c r="DN48" s="31">
        <v>0.95830000000000004</v>
      </c>
      <c r="DO48" s="31">
        <v>0.87549999999999994</v>
      </c>
      <c r="DP48" s="66">
        <v>0.83760000000000001</v>
      </c>
      <c r="DQ48" s="21">
        <f t="shared" si="2"/>
        <v>0.85485555555555537</v>
      </c>
    </row>
    <row r="49" spans="1:121" ht="15.75" thickBot="1" x14ac:dyDescent="0.3">
      <c r="A49" s="13" t="s">
        <v>156</v>
      </c>
      <c r="B49" s="5">
        <v>0.82869999999999999</v>
      </c>
      <c r="C49" s="31">
        <v>0.96099999999999997</v>
      </c>
      <c r="D49" s="31">
        <v>0.96340000000000003</v>
      </c>
      <c r="E49" s="31">
        <v>0.97599999999999998</v>
      </c>
      <c r="F49" s="31">
        <v>0.94179999999999997</v>
      </c>
      <c r="G49" s="47">
        <v>0.87949999999999995</v>
      </c>
      <c r="H49" s="31">
        <v>0.94340000000000002</v>
      </c>
      <c r="I49" s="31">
        <v>0.88070000000000004</v>
      </c>
      <c r="J49" s="31">
        <v>0.89280000000000004</v>
      </c>
      <c r="K49" s="31">
        <v>0.87260000000000004</v>
      </c>
      <c r="L49" s="31">
        <v>0.85370000000000001</v>
      </c>
      <c r="M49" s="31">
        <v>0.94830000000000003</v>
      </c>
      <c r="N49" s="31">
        <v>0.89500000000000002</v>
      </c>
      <c r="O49" s="31">
        <v>0.87180000000000002</v>
      </c>
      <c r="P49" s="31">
        <v>0.93069999999999997</v>
      </c>
      <c r="Q49" s="31">
        <v>0.92520000000000002</v>
      </c>
      <c r="R49" s="31">
        <v>0.87849999999999995</v>
      </c>
      <c r="S49" s="31">
        <v>0.96</v>
      </c>
      <c r="T49" s="31">
        <v>0.41489999999999999</v>
      </c>
      <c r="U49" s="31">
        <v>0.72689999999999999</v>
      </c>
      <c r="V49" s="31">
        <v>0.94099999999999995</v>
      </c>
      <c r="W49" s="31">
        <v>0.88939999999999997</v>
      </c>
      <c r="X49" s="31">
        <v>0.9546</v>
      </c>
      <c r="Y49" s="138">
        <v>0.92130000000000001</v>
      </c>
      <c r="Z49" s="31">
        <v>0.9345</v>
      </c>
      <c r="AA49" s="31">
        <v>0.95669999999999999</v>
      </c>
      <c r="AB49" s="31">
        <v>0</v>
      </c>
      <c r="AC49" s="31">
        <v>0.87670000000000003</v>
      </c>
      <c r="AD49" s="31">
        <v>0.4899</v>
      </c>
      <c r="AE49" s="31">
        <v>0.88649999999999995</v>
      </c>
      <c r="AF49" s="31">
        <v>0.49830000000000002</v>
      </c>
      <c r="AG49" s="31">
        <v>0.88819999999999999</v>
      </c>
      <c r="AH49" s="31">
        <v>0.87429999999999997</v>
      </c>
      <c r="AI49" s="31">
        <v>0.9345</v>
      </c>
      <c r="AJ49" s="31">
        <v>0.91159999999999997</v>
      </c>
      <c r="AK49" s="31">
        <v>0.95550000000000002</v>
      </c>
      <c r="AL49" s="31">
        <v>0.80269999999999997</v>
      </c>
      <c r="AM49" s="31">
        <v>0.78069999999999995</v>
      </c>
      <c r="AN49" s="31">
        <v>0</v>
      </c>
      <c r="AO49" s="31">
        <v>0.84819999999999995</v>
      </c>
      <c r="AP49" s="31">
        <v>0</v>
      </c>
      <c r="AQ49" s="31">
        <v>0.72140000000000004</v>
      </c>
      <c r="AR49" s="31">
        <v>0.75180000000000002</v>
      </c>
      <c r="AS49" s="31">
        <v>0.94110000000000005</v>
      </c>
      <c r="AT49" s="31">
        <v>0.67459999999999998</v>
      </c>
      <c r="AU49" s="31">
        <v>0.92579999999999996</v>
      </c>
      <c r="AV49" s="31">
        <v>0.96299999999999997</v>
      </c>
      <c r="AW49" s="31">
        <v>0.87439999999999996</v>
      </c>
      <c r="AX49" s="31">
        <v>0</v>
      </c>
      <c r="AY49" s="31">
        <v>0.87180000000000002</v>
      </c>
      <c r="AZ49" s="31">
        <v>0.82199999999999995</v>
      </c>
      <c r="BA49" s="31">
        <v>0.95279999999999998</v>
      </c>
      <c r="BB49" s="31">
        <v>0.88449999999999995</v>
      </c>
      <c r="BC49" s="5">
        <v>0.90469999999999995</v>
      </c>
      <c r="BD49" s="31">
        <v>0.92320000000000002</v>
      </c>
      <c r="BE49" s="31">
        <v>0.51780000000000004</v>
      </c>
      <c r="BF49" s="31">
        <v>0.94520000000000004</v>
      </c>
      <c r="BG49" s="31">
        <v>0.93149999999999999</v>
      </c>
      <c r="BH49" s="31">
        <v>0.86960000000000004</v>
      </c>
      <c r="BI49" s="31">
        <v>0.91459999999999997</v>
      </c>
      <c r="BJ49" s="31">
        <v>0.2767</v>
      </c>
      <c r="BK49" s="31">
        <v>0.84670000000000001</v>
      </c>
      <c r="BL49" s="31">
        <v>0.88919999999999999</v>
      </c>
      <c r="BM49" s="31">
        <v>0.71940000000000004</v>
      </c>
      <c r="BN49" s="31">
        <v>0.88039999999999996</v>
      </c>
      <c r="BO49" s="31">
        <v>0.90810000000000002</v>
      </c>
      <c r="BP49" s="31">
        <v>0.78080000000000005</v>
      </c>
      <c r="BQ49" s="31">
        <v>0.66610000000000003</v>
      </c>
      <c r="BR49" s="31">
        <v>0.7389</v>
      </c>
      <c r="BS49" s="31">
        <v>0.89429999999999998</v>
      </c>
      <c r="BT49" s="31">
        <v>0.85189999999999999</v>
      </c>
      <c r="BU49" s="31">
        <v>0.93559999999999999</v>
      </c>
      <c r="BV49" s="31">
        <v>0.91569999999999996</v>
      </c>
      <c r="BW49" s="31">
        <v>0.72519999999999996</v>
      </c>
      <c r="BX49" s="31">
        <v>0.92490000000000006</v>
      </c>
      <c r="BY49" s="31">
        <v>0.89329999999999998</v>
      </c>
      <c r="BZ49" s="31">
        <v>0.91100000000000003</v>
      </c>
      <c r="CA49" s="31">
        <v>0.79920000000000002</v>
      </c>
      <c r="CB49" s="31">
        <v>0</v>
      </c>
      <c r="CC49" s="31">
        <v>0.96879999999999999</v>
      </c>
      <c r="CD49" s="31">
        <v>0.92920000000000003</v>
      </c>
      <c r="CE49" s="31">
        <v>0.72470000000000001</v>
      </c>
      <c r="CF49" s="31">
        <v>0.91969999999999996</v>
      </c>
      <c r="CG49" s="31">
        <v>0.76629999999999998</v>
      </c>
      <c r="CH49" s="31">
        <v>0.87229999999999996</v>
      </c>
      <c r="CI49" s="31">
        <v>0.91190000000000004</v>
      </c>
      <c r="CJ49" s="31">
        <v>0</v>
      </c>
      <c r="CK49" s="31">
        <v>0.90939999999999999</v>
      </c>
      <c r="CL49" s="31">
        <v>0.81010000000000004</v>
      </c>
      <c r="CM49" s="31">
        <v>0.90639999999999998</v>
      </c>
      <c r="CN49" s="31">
        <v>0.93920000000000003</v>
      </c>
      <c r="CO49" s="31">
        <v>0.90259999999999996</v>
      </c>
      <c r="CP49" s="31">
        <v>0.95840000000000003</v>
      </c>
      <c r="CQ49" s="31">
        <v>0.91990000000000005</v>
      </c>
      <c r="CR49" s="31">
        <v>0.7853</v>
      </c>
      <c r="CS49" s="5">
        <v>0.58069999999999999</v>
      </c>
      <c r="CT49" s="31">
        <v>0.96109999999999995</v>
      </c>
      <c r="CU49" s="31">
        <v>0.96909999999999996</v>
      </c>
      <c r="CV49" s="31">
        <v>0.84550000000000003</v>
      </c>
      <c r="CW49" s="31">
        <v>0.81220000000000003</v>
      </c>
      <c r="CX49" s="31">
        <v>0.86499999999999999</v>
      </c>
      <c r="CY49" s="31">
        <v>0.90190000000000003</v>
      </c>
      <c r="CZ49" s="31">
        <v>0.93589999999999995</v>
      </c>
      <c r="DA49" s="31">
        <v>0.81240000000000001</v>
      </c>
      <c r="DB49" s="31">
        <v>0.93779999999999997</v>
      </c>
      <c r="DC49" s="31">
        <v>0.90659999999999996</v>
      </c>
      <c r="DD49" s="31">
        <v>0.89770000000000005</v>
      </c>
      <c r="DE49" s="31">
        <v>0.85240000000000005</v>
      </c>
      <c r="DF49" s="31">
        <v>0.95079999999999998</v>
      </c>
      <c r="DG49" s="31">
        <v>0.59589999999999999</v>
      </c>
      <c r="DH49" s="31">
        <v>0.93410000000000004</v>
      </c>
      <c r="DI49" s="31">
        <v>0.87</v>
      </c>
      <c r="DJ49" s="31">
        <v>0.77510000000000001</v>
      </c>
      <c r="DK49" s="31">
        <v>0.90449999999999997</v>
      </c>
      <c r="DL49" s="5"/>
      <c r="DM49" s="31">
        <v>0.79649999999999999</v>
      </c>
      <c r="DN49" s="31">
        <v>0.92830000000000001</v>
      </c>
      <c r="DO49" s="31">
        <v>0.85</v>
      </c>
      <c r="DP49" s="66">
        <v>0.8165</v>
      </c>
      <c r="DQ49" s="21">
        <f t="shared" si="2"/>
        <v>0.81153305084745775</v>
      </c>
    </row>
    <row r="50" spans="1:121" ht="15.75" thickBot="1" x14ac:dyDescent="0.3">
      <c r="A50" s="13" t="s">
        <v>157</v>
      </c>
      <c r="B50" s="5">
        <v>0</v>
      </c>
      <c r="C50" s="31">
        <v>0</v>
      </c>
      <c r="D50" s="31">
        <v>0</v>
      </c>
      <c r="E50" s="31">
        <v>0</v>
      </c>
      <c r="F50" s="31">
        <v>0</v>
      </c>
      <c r="G50" s="47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138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5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5">
        <v>0</v>
      </c>
      <c r="CT50" s="31">
        <v>0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1">
        <v>0</v>
      </c>
      <c r="DG50" s="31">
        <v>0</v>
      </c>
      <c r="DH50" s="31">
        <v>0</v>
      </c>
      <c r="DI50" s="31">
        <v>0</v>
      </c>
      <c r="DJ50" s="31">
        <v>0</v>
      </c>
      <c r="DK50" s="31">
        <v>0</v>
      </c>
      <c r="DL50" s="5"/>
      <c r="DM50" s="31">
        <v>0</v>
      </c>
      <c r="DN50" s="31">
        <v>0</v>
      </c>
      <c r="DO50" s="31">
        <v>0</v>
      </c>
      <c r="DP50" s="66">
        <v>0</v>
      </c>
      <c r="DQ50" s="21">
        <f t="shared" si="2"/>
        <v>0</v>
      </c>
    </row>
    <row r="51" spans="1:121" ht="15.75" thickBot="1" x14ac:dyDescent="0.3">
      <c r="A51" s="6" t="s">
        <v>249</v>
      </c>
      <c r="B51" s="6"/>
      <c r="C51" s="35"/>
      <c r="D51" s="35"/>
      <c r="E51" s="35"/>
      <c r="F51" s="35"/>
      <c r="G51" s="4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1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6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6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6"/>
      <c r="DM51" s="35"/>
      <c r="DN51" s="35"/>
      <c r="DO51" s="35"/>
      <c r="DP51" s="35"/>
      <c r="DQ51" s="23"/>
    </row>
    <row r="52" spans="1:121" ht="15.75" thickBot="1" x14ac:dyDescent="0.3">
      <c r="A52" s="13" t="s">
        <v>254</v>
      </c>
      <c r="B52" s="5">
        <v>5596927.1900000004</v>
      </c>
      <c r="C52" s="31">
        <v>2663704.89</v>
      </c>
      <c r="D52" s="31">
        <v>2350990.64</v>
      </c>
      <c r="E52" s="31">
        <v>780589.83</v>
      </c>
      <c r="F52" s="31">
        <v>1203046.02</v>
      </c>
      <c r="G52" s="48">
        <v>10997474.34</v>
      </c>
      <c r="H52" s="31">
        <v>1462979.39</v>
      </c>
      <c r="I52" s="31">
        <v>15323320.060000001</v>
      </c>
      <c r="J52" s="31">
        <v>1864679.78</v>
      </c>
      <c r="K52" s="31">
        <v>400746.42</v>
      </c>
      <c r="L52" s="31">
        <v>445636.07</v>
      </c>
      <c r="M52" s="31">
        <v>976567.39</v>
      </c>
      <c r="N52" s="31">
        <v>8399483.2599999998</v>
      </c>
      <c r="O52" s="31">
        <v>756833.68</v>
      </c>
      <c r="P52" s="31">
        <v>19882259.379999999</v>
      </c>
      <c r="Q52" s="31">
        <v>2323510.38</v>
      </c>
      <c r="R52" s="31">
        <v>1416005.74</v>
      </c>
      <c r="S52" s="31">
        <v>7570052.5800000001</v>
      </c>
      <c r="T52" s="31">
        <v>272400</v>
      </c>
      <c r="U52" s="31">
        <v>388085.86</v>
      </c>
      <c r="V52" s="31">
        <v>2541204.65</v>
      </c>
      <c r="W52" s="31">
        <v>3821294.98</v>
      </c>
      <c r="X52" s="31">
        <v>39284802.329999998</v>
      </c>
      <c r="Y52" s="139">
        <v>3770152.37</v>
      </c>
      <c r="Z52" s="31">
        <v>3941028.89</v>
      </c>
      <c r="AA52" s="31">
        <v>473316.88</v>
      </c>
      <c r="AB52" s="31">
        <v>368484.31</v>
      </c>
      <c r="AC52" s="31">
        <v>417936.62</v>
      </c>
      <c r="AD52" s="31">
        <v>1674872.7779999999</v>
      </c>
      <c r="AE52" s="31">
        <v>26452593.57</v>
      </c>
      <c r="AF52" s="31">
        <v>105324</v>
      </c>
      <c r="AG52" s="31">
        <v>278016.26</v>
      </c>
      <c r="AH52" s="31">
        <v>2920037.4</v>
      </c>
      <c r="AI52" s="31">
        <v>593727.05000000005</v>
      </c>
      <c r="AJ52" s="31">
        <v>9374248.5700000003</v>
      </c>
      <c r="AK52" s="31">
        <v>3268438.91</v>
      </c>
      <c r="AL52" s="31">
        <v>6541888.0099999998</v>
      </c>
      <c r="AM52" s="31">
        <v>595059.18000000005</v>
      </c>
      <c r="AN52" s="31">
        <v>2246058454.2800002</v>
      </c>
      <c r="AO52" s="31">
        <v>448540.73</v>
      </c>
      <c r="AP52" s="31">
        <v>909429.24</v>
      </c>
      <c r="AQ52" s="31">
        <v>2461366.4500000002</v>
      </c>
      <c r="AR52" s="31">
        <v>1027942.29</v>
      </c>
      <c r="AS52" s="31">
        <v>7648836.71</v>
      </c>
      <c r="AT52" s="31">
        <v>4079782.69</v>
      </c>
      <c r="AU52" s="31">
        <v>9187229.4499999993</v>
      </c>
      <c r="AV52" s="31">
        <v>4397106.6399999997</v>
      </c>
      <c r="AW52" s="31">
        <v>2977715.35</v>
      </c>
      <c r="AX52" s="31">
        <v>789600.17</v>
      </c>
      <c r="AY52" s="31">
        <v>4239484.62</v>
      </c>
      <c r="AZ52" s="31">
        <v>2279845.2000000002</v>
      </c>
      <c r="BA52" s="31">
        <v>495390</v>
      </c>
      <c r="BB52" s="31">
        <v>19989076.84</v>
      </c>
      <c r="BC52" s="5">
        <v>1824561.69</v>
      </c>
      <c r="BD52" s="31">
        <v>5269926.38</v>
      </c>
      <c r="BE52" s="31">
        <v>155762.5</v>
      </c>
      <c r="BF52" s="31">
        <v>688433.88</v>
      </c>
      <c r="BG52" s="31">
        <v>2925511.09</v>
      </c>
      <c r="BH52" s="31">
        <v>3083817.7</v>
      </c>
      <c r="BI52" s="31">
        <v>921630.6</v>
      </c>
      <c r="BJ52" s="31">
        <v>707334.97</v>
      </c>
      <c r="BK52" s="31">
        <v>784719.53</v>
      </c>
      <c r="BL52" s="31">
        <v>15819083.140000001</v>
      </c>
      <c r="BM52" s="31">
        <v>1236134.78</v>
      </c>
      <c r="BN52" s="31">
        <v>1201922.99</v>
      </c>
      <c r="BO52" s="31">
        <v>5557566.5999999996</v>
      </c>
      <c r="BP52" s="31">
        <v>650210.06999999995</v>
      </c>
      <c r="BQ52" s="31">
        <v>1054194.03</v>
      </c>
      <c r="BR52" s="31">
        <v>112632.2</v>
      </c>
      <c r="BS52" s="31">
        <v>1796029.4</v>
      </c>
      <c r="BT52" s="31">
        <v>19347737.16</v>
      </c>
      <c r="BU52" s="31">
        <v>3518876.02</v>
      </c>
      <c r="BV52" s="31">
        <v>330487.8</v>
      </c>
      <c r="BW52" s="31">
        <v>244773</v>
      </c>
      <c r="BX52" s="31">
        <v>6230642.3700000001</v>
      </c>
      <c r="BY52" s="31">
        <v>9652375.6999999993</v>
      </c>
      <c r="BZ52" s="31">
        <v>1112960.25</v>
      </c>
      <c r="CA52" s="31">
        <v>302691.62</v>
      </c>
      <c r="CB52" s="31">
        <v>726102</v>
      </c>
      <c r="CC52" s="31">
        <v>3729433.79</v>
      </c>
      <c r="CD52" s="31">
        <v>9794667.1699999999</v>
      </c>
      <c r="CE52" s="31">
        <v>3081910.48</v>
      </c>
      <c r="CF52" s="31">
        <v>4146188.26</v>
      </c>
      <c r="CG52" s="31">
        <v>1819935.66</v>
      </c>
      <c r="CH52" s="31">
        <v>2738856.47</v>
      </c>
      <c r="CI52" s="31">
        <v>1699234.2</v>
      </c>
      <c r="CJ52" s="31">
        <v>790284.34</v>
      </c>
      <c r="CK52" s="31">
        <v>889988.9</v>
      </c>
      <c r="CL52" s="31">
        <v>7294047.2999999998</v>
      </c>
      <c r="CM52" s="31">
        <v>881662.3</v>
      </c>
      <c r="CN52" s="31">
        <v>45306240.25</v>
      </c>
      <c r="CO52" s="31">
        <v>8228373.9500000002</v>
      </c>
      <c r="CP52" s="31">
        <v>1209403.45</v>
      </c>
      <c r="CQ52" s="31">
        <v>5464515</v>
      </c>
      <c r="CR52" s="31">
        <v>198213.13</v>
      </c>
      <c r="CS52" s="5">
        <v>925943</v>
      </c>
      <c r="CT52" s="31">
        <v>1645524.02</v>
      </c>
      <c r="CU52" s="31">
        <v>291739.90999999997</v>
      </c>
      <c r="CV52" s="31">
        <v>686274.4</v>
      </c>
      <c r="CW52" s="31">
        <v>3455876.21</v>
      </c>
      <c r="CX52" s="31">
        <v>358805</v>
      </c>
      <c r="CY52" s="31">
        <v>915343.37</v>
      </c>
      <c r="CZ52" s="31">
        <v>6307085.2400000002</v>
      </c>
      <c r="DA52" s="31">
        <v>2019597.12</v>
      </c>
      <c r="DB52" s="31">
        <v>2923289.38</v>
      </c>
      <c r="DC52" s="31">
        <v>1761005.86</v>
      </c>
      <c r="DD52" s="31">
        <v>752515.26</v>
      </c>
      <c r="DE52" s="31">
        <v>1482161</v>
      </c>
      <c r="DF52" s="31">
        <v>1736149.01</v>
      </c>
      <c r="DG52" s="31">
        <v>615136.94999999995</v>
      </c>
      <c r="DH52" s="31">
        <v>5454641.6799999997</v>
      </c>
      <c r="DI52" s="31">
        <v>1288902.06</v>
      </c>
      <c r="DJ52" s="31">
        <v>2916765.3</v>
      </c>
      <c r="DK52" s="31">
        <v>3661085.13</v>
      </c>
      <c r="DL52" s="5"/>
      <c r="DM52" s="31">
        <v>616471.56000000006</v>
      </c>
      <c r="DN52" s="31">
        <v>1907857.32</v>
      </c>
      <c r="DO52" s="31">
        <v>10459822.77</v>
      </c>
      <c r="DP52" s="66">
        <v>2505685.4700000002</v>
      </c>
      <c r="DQ52" s="21">
        <f>SUM(B52:DP52)</f>
        <v>2735704269.4579992</v>
      </c>
    </row>
    <row r="53" spans="1:121" ht="15.75" thickBot="1" x14ac:dyDescent="0.3">
      <c r="A53" s="13" t="s">
        <v>160</v>
      </c>
      <c r="B53" s="5">
        <v>1443761.24</v>
      </c>
      <c r="C53" s="31">
        <v>700451.15</v>
      </c>
      <c r="D53" s="31">
        <v>622541.32999999996</v>
      </c>
      <c r="E53" s="31">
        <v>151418.38</v>
      </c>
      <c r="F53" s="31">
        <v>587579.05000000005</v>
      </c>
      <c r="G53" s="48">
        <v>2420200.92</v>
      </c>
      <c r="H53" s="31">
        <v>292595.87</v>
      </c>
      <c r="I53" s="31">
        <v>2861708.89</v>
      </c>
      <c r="J53" s="31">
        <v>518097</v>
      </c>
      <c r="K53" s="31">
        <v>104089.98</v>
      </c>
      <c r="L53" s="31">
        <v>71972.75</v>
      </c>
      <c r="M53" s="31">
        <v>195323.13</v>
      </c>
      <c r="N53" s="31">
        <v>1691886.41</v>
      </c>
      <c r="O53" s="31">
        <v>141256.37</v>
      </c>
      <c r="P53" s="31">
        <v>2367573.0499999998</v>
      </c>
      <c r="Q53" s="31">
        <v>465817.07</v>
      </c>
      <c r="R53" s="31">
        <v>296753.8</v>
      </c>
      <c r="S53" s="31">
        <v>1454748.38</v>
      </c>
      <c r="T53" s="31">
        <v>38766.980000000003</v>
      </c>
      <c r="U53" s="31">
        <v>73604.63</v>
      </c>
      <c r="V53" s="31">
        <v>510257.32</v>
      </c>
      <c r="W53" s="31">
        <v>995886.69</v>
      </c>
      <c r="X53" s="31">
        <v>7845923.6399999997</v>
      </c>
      <c r="Y53" s="139">
        <v>802539.69</v>
      </c>
      <c r="Z53" s="31">
        <v>1006185.4</v>
      </c>
      <c r="AA53" s="31">
        <v>118329.22</v>
      </c>
      <c r="AB53" s="31">
        <v>116011.77</v>
      </c>
      <c r="AC53" s="31">
        <v>83087.3</v>
      </c>
      <c r="AD53" s="31">
        <v>323495.25</v>
      </c>
      <c r="AE53" s="31">
        <v>4772372.3600000003</v>
      </c>
      <c r="AF53" s="31">
        <v>21064.799999999999</v>
      </c>
      <c r="AG53" s="31">
        <v>55603.25</v>
      </c>
      <c r="AH53" s="31">
        <v>1198927</v>
      </c>
      <c r="AI53" s="31">
        <v>116767.79</v>
      </c>
      <c r="AJ53" s="31">
        <v>2499069.62</v>
      </c>
      <c r="AK53" s="31">
        <v>936575.88</v>
      </c>
      <c r="AL53" s="31">
        <v>1680478.53</v>
      </c>
      <c r="AM53" s="31">
        <v>23184.13</v>
      </c>
      <c r="AN53" s="31">
        <v>345462143.22000003</v>
      </c>
      <c r="AO53" s="31">
        <v>96927.99</v>
      </c>
      <c r="AP53" s="31">
        <v>174050.28</v>
      </c>
      <c r="AQ53" s="31">
        <v>555425.56000000006</v>
      </c>
      <c r="AR53" s="31">
        <v>247716.28</v>
      </c>
      <c r="AS53" s="31">
        <v>1728007.42</v>
      </c>
      <c r="AT53" s="31">
        <v>748417.26</v>
      </c>
      <c r="AU53" s="31">
        <v>1709725.23</v>
      </c>
      <c r="AV53" s="31">
        <v>1087178.1499999999</v>
      </c>
      <c r="AW53" s="31">
        <v>532578.92000000004</v>
      </c>
      <c r="AX53" s="31">
        <v>159491.16</v>
      </c>
      <c r="AY53" s="31">
        <v>2046625.32</v>
      </c>
      <c r="AZ53" s="31">
        <v>717894.62</v>
      </c>
      <c r="BA53" s="31">
        <v>251013.73</v>
      </c>
      <c r="BB53" s="31">
        <v>3895452.6</v>
      </c>
      <c r="BC53" s="5">
        <v>362085.94</v>
      </c>
      <c r="BD53" s="31">
        <v>1053985.27</v>
      </c>
      <c r="BE53" s="31">
        <v>47645</v>
      </c>
      <c r="BF53" s="31">
        <v>191544.22</v>
      </c>
      <c r="BG53" s="31">
        <v>558551.51</v>
      </c>
      <c r="BH53" s="31">
        <v>481110.66</v>
      </c>
      <c r="BI53" s="31">
        <v>240271.74</v>
      </c>
      <c r="BJ53" s="31">
        <v>154809.39000000001</v>
      </c>
      <c r="BK53" s="31">
        <v>135859.96</v>
      </c>
      <c r="BL53" s="31">
        <v>3397687.02</v>
      </c>
      <c r="BM53" s="31">
        <v>239762.21</v>
      </c>
      <c r="BN53" s="31">
        <v>328263.76</v>
      </c>
      <c r="BO53" s="31">
        <v>1772567.4</v>
      </c>
      <c r="BP53" s="31">
        <v>130042.01</v>
      </c>
      <c r="BQ53" s="31">
        <v>191525.03</v>
      </c>
      <c r="BR53" s="31">
        <v>33242</v>
      </c>
      <c r="BS53" s="31">
        <v>277023.48</v>
      </c>
      <c r="BT53" s="31">
        <v>4513044.1399999997</v>
      </c>
      <c r="BU53" s="31">
        <v>611495.39</v>
      </c>
      <c r="BV53" s="31">
        <v>66097.570000000007</v>
      </c>
      <c r="BW53" s="31">
        <v>58598.8</v>
      </c>
      <c r="BX53" s="31">
        <v>1246128.48</v>
      </c>
      <c r="BY53" s="31">
        <v>1650522.76</v>
      </c>
      <c r="BZ53" s="31">
        <v>170052</v>
      </c>
      <c r="CA53" s="31">
        <v>82861.78</v>
      </c>
      <c r="CB53" s="31">
        <v>214142.94</v>
      </c>
      <c r="CC53" s="31">
        <v>748498.69</v>
      </c>
      <c r="CD53" s="31">
        <v>1958825.61</v>
      </c>
      <c r="CE53" s="31">
        <v>616382.1</v>
      </c>
      <c r="CF53" s="31">
        <v>811485.1</v>
      </c>
      <c r="CG53" s="31">
        <v>337679.92</v>
      </c>
      <c r="CH53" s="31">
        <v>878125.31</v>
      </c>
      <c r="CI53" s="31">
        <v>488307.88</v>
      </c>
      <c r="CJ53" s="31">
        <v>157983.07999999999</v>
      </c>
      <c r="CK53" s="31">
        <v>178980.2</v>
      </c>
      <c r="CL53" s="31">
        <v>1843162.85</v>
      </c>
      <c r="CM53" s="31">
        <v>239098.23</v>
      </c>
      <c r="CN53" s="31">
        <v>21021446.52</v>
      </c>
      <c r="CO53" s="31">
        <v>3178966.54</v>
      </c>
      <c r="CP53" s="31">
        <v>269114.90999999997</v>
      </c>
      <c r="CQ53" s="31">
        <v>1016491</v>
      </c>
      <c r="CR53" s="31">
        <v>53743.45</v>
      </c>
      <c r="CS53" s="5">
        <v>177214</v>
      </c>
      <c r="CT53" s="31">
        <v>223513.56</v>
      </c>
      <c r="CU53" s="31">
        <v>72934.97</v>
      </c>
      <c r="CV53" s="31">
        <v>213467.29</v>
      </c>
      <c r="CW53" s="31">
        <v>725433.88</v>
      </c>
      <c r="CX53" s="31">
        <v>92710</v>
      </c>
      <c r="CY53" s="31">
        <v>214174.5</v>
      </c>
      <c r="CZ53" s="31">
        <v>1261415.69</v>
      </c>
      <c r="DA53" s="31">
        <v>404651.34</v>
      </c>
      <c r="DB53" s="31">
        <v>587415.56999999995</v>
      </c>
      <c r="DC53" s="31">
        <v>496056.99</v>
      </c>
      <c r="DD53" s="31">
        <v>200483.20000000001</v>
      </c>
      <c r="DE53" s="31">
        <v>272490</v>
      </c>
      <c r="DF53" s="31">
        <v>375988.66</v>
      </c>
      <c r="DG53" s="31">
        <v>187206.17</v>
      </c>
      <c r="DH53" s="31">
        <v>1066710.71</v>
      </c>
      <c r="DI53" s="31">
        <v>325830.89</v>
      </c>
      <c r="DJ53" s="31">
        <v>826722.07</v>
      </c>
      <c r="DK53" s="31">
        <v>1412262.09</v>
      </c>
      <c r="DL53" s="5"/>
      <c r="DM53" s="31">
        <v>77027.539999999994</v>
      </c>
      <c r="DN53" s="31">
        <v>185315.20000000001</v>
      </c>
      <c r="DO53" s="31">
        <v>2402370.4300000002</v>
      </c>
      <c r="DP53" s="66">
        <v>510792.66</v>
      </c>
      <c r="DQ53" s="21">
        <f t="shared" ref="DQ53:DQ62" si="3">SUM(B53:DP53)</f>
        <v>463337953.02000004</v>
      </c>
    </row>
    <row r="54" spans="1:121" ht="15.75" thickBot="1" x14ac:dyDescent="0.3">
      <c r="A54" s="13" t="s">
        <v>161</v>
      </c>
      <c r="B54" s="5">
        <v>301574.88</v>
      </c>
      <c r="C54" s="31">
        <v>109259.53</v>
      </c>
      <c r="D54" s="31">
        <v>75776.58</v>
      </c>
      <c r="E54" s="31">
        <v>27014.77</v>
      </c>
      <c r="F54" s="31">
        <v>88306.72</v>
      </c>
      <c r="G54" s="48">
        <v>434170.5</v>
      </c>
      <c r="H54" s="31">
        <v>43889.38</v>
      </c>
      <c r="I54" s="31">
        <v>515316.24</v>
      </c>
      <c r="J54" s="31">
        <v>77260.53</v>
      </c>
      <c r="K54" s="31">
        <v>15613.49</v>
      </c>
      <c r="L54" s="31">
        <v>13041.58</v>
      </c>
      <c r="M54" s="31">
        <v>35163.339999999997</v>
      </c>
      <c r="N54" s="31">
        <v>302420.31</v>
      </c>
      <c r="O54" s="31">
        <v>30173.279999999999</v>
      </c>
      <c r="P54" s="31">
        <v>162479.09</v>
      </c>
      <c r="Q54" s="31">
        <v>70332.69</v>
      </c>
      <c r="R54" s="31">
        <v>43855.96</v>
      </c>
      <c r="S54" s="31">
        <v>261414.1</v>
      </c>
      <c r="T54" s="31">
        <v>2720</v>
      </c>
      <c r="U54" s="31">
        <v>11644.71</v>
      </c>
      <c r="V54" s="31">
        <v>91830.94</v>
      </c>
      <c r="W54" s="31">
        <v>158808</v>
      </c>
      <c r="X54" s="31">
        <v>1411997.87</v>
      </c>
      <c r="Y54" s="139">
        <v>146124.15</v>
      </c>
      <c r="Z54" s="31">
        <v>603692.99</v>
      </c>
      <c r="AA54" s="31">
        <v>13919.63</v>
      </c>
      <c r="AB54" s="31">
        <v>22140.22</v>
      </c>
      <c r="AC54" s="31">
        <v>13038.13</v>
      </c>
      <c r="AD54" s="31">
        <v>48602.21</v>
      </c>
      <c r="AE54" s="31">
        <v>1360940.51</v>
      </c>
      <c r="AF54" s="31">
        <v>3590.52</v>
      </c>
      <c r="AG54" s="31">
        <v>8340.49</v>
      </c>
      <c r="AH54" s="31">
        <v>216393.01</v>
      </c>
      <c r="AI54" s="31">
        <v>8793.44</v>
      </c>
      <c r="AJ54" s="31">
        <v>371383.25</v>
      </c>
      <c r="AK54" s="31">
        <v>78883.89</v>
      </c>
      <c r="AL54" s="31">
        <v>230640</v>
      </c>
      <c r="AM54" s="31">
        <v>154560.82999999999</v>
      </c>
      <c r="AN54" s="31">
        <v>15845179.609999999</v>
      </c>
      <c r="AO54" s="31">
        <v>14541.53</v>
      </c>
      <c r="AP54" s="31">
        <v>26120.65</v>
      </c>
      <c r="AQ54" s="31">
        <v>72558</v>
      </c>
      <c r="AR54" s="31">
        <v>44570.92</v>
      </c>
      <c r="AS54" s="31">
        <v>311021.83</v>
      </c>
      <c r="AT54" s="31">
        <v>135599.04000000001</v>
      </c>
      <c r="AU54" s="31">
        <v>381047.88900000002</v>
      </c>
      <c r="AV54" s="31">
        <v>195393.13</v>
      </c>
      <c r="AW54" s="31">
        <v>215833.69</v>
      </c>
      <c r="AX54" s="31">
        <v>24001.759999999998</v>
      </c>
      <c r="AY54" s="31">
        <v>384771.85</v>
      </c>
      <c r="AZ54" s="31">
        <v>129059.98</v>
      </c>
      <c r="BA54" s="31">
        <v>6321</v>
      </c>
      <c r="BB54" s="31">
        <v>575417.54</v>
      </c>
      <c r="BC54" s="5">
        <v>63518.6</v>
      </c>
      <c r="BD54" s="31">
        <v>189717.34</v>
      </c>
      <c r="BE54" s="31">
        <v>7146.75</v>
      </c>
      <c r="BF54" s="31">
        <v>9889.76</v>
      </c>
      <c r="BG54" s="31">
        <v>104119.55</v>
      </c>
      <c r="BH54" s="31">
        <v>68299.05</v>
      </c>
      <c r="BI54" s="31">
        <v>36040.76</v>
      </c>
      <c r="BJ54" s="31">
        <v>21259.55</v>
      </c>
      <c r="BK54" s="31">
        <v>20385.77</v>
      </c>
      <c r="BL54" s="31">
        <v>510208.85</v>
      </c>
      <c r="BM54" s="31">
        <v>46779.64</v>
      </c>
      <c r="BN54" s="31">
        <v>49234.63</v>
      </c>
      <c r="BO54" s="31">
        <v>443182.39</v>
      </c>
      <c r="BP54" s="31">
        <v>19506.310000000001</v>
      </c>
      <c r="BQ54" s="31">
        <v>29950.03</v>
      </c>
      <c r="BR54" s="31">
        <v>4949</v>
      </c>
      <c r="BS54" s="31">
        <v>53848.44</v>
      </c>
      <c r="BT54" s="31">
        <v>581686.93999999994</v>
      </c>
      <c r="BU54" s="31">
        <v>110348.22</v>
      </c>
      <c r="BV54" s="31">
        <v>9914.6299999999992</v>
      </c>
      <c r="BW54" s="31">
        <v>9000</v>
      </c>
      <c r="BX54" s="31">
        <v>224303.13</v>
      </c>
      <c r="BY54" s="31">
        <v>731587.22</v>
      </c>
      <c r="BZ54" s="31">
        <v>28147.42</v>
      </c>
      <c r="CA54" s="31">
        <v>12118.64</v>
      </c>
      <c r="CB54" s="31">
        <v>32135.73</v>
      </c>
      <c r="CC54" s="31">
        <v>112446.21</v>
      </c>
      <c r="CD54" s="31">
        <v>293519.94</v>
      </c>
      <c r="CE54" s="31">
        <v>110948.77</v>
      </c>
      <c r="CF54" s="31">
        <v>228254.42</v>
      </c>
      <c r="CG54" s="31">
        <v>60789.31</v>
      </c>
      <c r="CH54" s="31">
        <v>263755.77</v>
      </c>
      <c r="CI54" s="31">
        <v>17323.599999999999</v>
      </c>
      <c r="CJ54" s="31">
        <v>28468.83</v>
      </c>
      <c r="CK54" s="31">
        <v>28445.25</v>
      </c>
      <c r="CL54" s="31">
        <v>276867.58</v>
      </c>
      <c r="CM54" s="31">
        <v>40852.370000000003</v>
      </c>
      <c r="CN54" s="31">
        <v>4562608.7300000004</v>
      </c>
      <c r="CO54" s="31">
        <v>476844.97</v>
      </c>
      <c r="CP54" s="31">
        <v>72924.679999999993</v>
      </c>
      <c r="CQ54" s="31">
        <v>152471</v>
      </c>
      <c r="CR54" s="31">
        <v>8062.18</v>
      </c>
      <c r="CS54" s="5">
        <v>32980</v>
      </c>
      <c r="CT54" s="31">
        <v>66109.42</v>
      </c>
      <c r="CU54" s="31">
        <v>13658</v>
      </c>
      <c r="CV54" s="31">
        <v>32048.3</v>
      </c>
      <c r="CW54" s="31">
        <v>128544.12</v>
      </c>
      <c r="CX54" s="31">
        <v>11659</v>
      </c>
      <c r="CY54" s="31">
        <v>29535.83</v>
      </c>
      <c r="CZ54" s="31">
        <v>189212.82</v>
      </c>
      <c r="DA54" s="31">
        <v>93421.55</v>
      </c>
      <c r="DB54" s="31">
        <v>105742.28</v>
      </c>
      <c r="DC54" s="31">
        <v>83876.97</v>
      </c>
      <c r="DD54" s="31">
        <v>28111.4</v>
      </c>
      <c r="DE54" s="31">
        <v>52921</v>
      </c>
      <c r="DF54" s="31">
        <v>56899.9</v>
      </c>
      <c r="DG54" s="31">
        <v>27758</v>
      </c>
      <c r="DH54" s="31">
        <v>192800.23</v>
      </c>
      <c r="DI54" s="31">
        <v>48799.62</v>
      </c>
      <c r="DJ54" s="31">
        <v>242709.82</v>
      </c>
      <c r="DK54" s="31">
        <v>254643.06</v>
      </c>
      <c r="DL54" s="5"/>
      <c r="DM54" s="31">
        <v>17872.07</v>
      </c>
      <c r="DN54" s="31">
        <v>35200</v>
      </c>
      <c r="DO54" s="31">
        <v>360795.13</v>
      </c>
      <c r="DP54" s="66">
        <v>89823.98</v>
      </c>
      <c r="DQ54" s="21">
        <f t="shared" si="3"/>
        <v>38273530.638999991</v>
      </c>
    </row>
    <row r="55" spans="1:121" ht="15.75" thickBot="1" x14ac:dyDescent="0.3">
      <c r="A55" s="13" t="s">
        <v>255</v>
      </c>
      <c r="B55" s="5">
        <v>403191.9</v>
      </c>
      <c r="C55" s="31">
        <v>632184.34</v>
      </c>
      <c r="D55" s="31">
        <v>900409.57</v>
      </c>
      <c r="E55" s="31">
        <v>228231.16</v>
      </c>
      <c r="F55" s="31">
        <v>1120713.22</v>
      </c>
      <c r="G55" s="48">
        <v>4028798.68</v>
      </c>
      <c r="H55" s="31">
        <v>254603.94</v>
      </c>
      <c r="I55" s="31">
        <v>7822027.9500000002</v>
      </c>
      <c r="J55" s="31">
        <v>1441240.94</v>
      </c>
      <c r="K55" s="31">
        <v>106236.24</v>
      </c>
      <c r="L55" s="31">
        <v>46762.38</v>
      </c>
      <c r="M55" s="31">
        <v>109926.02</v>
      </c>
      <c r="N55" s="31">
        <v>3034880.04</v>
      </c>
      <c r="O55" s="31">
        <v>128967.98</v>
      </c>
      <c r="P55" s="31">
        <v>4119459.41</v>
      </c>
      <c r="Q55" s="31">
        <v>763343.89</v>
      </c>
      <c r="R55" s="31">
        <v>200615.39</v>
      </c>
      <c r="S55" s="31">
        <v>4640454.01</v>
      </c>
      <c r="T55" s="31">
        <v>55145.85</v>
      </c>
      <c r="U55" s="31">
        <v>18623</v>
      </c>
      <c r="V55" s="31">
        <v>566130.71</v>
      </c>
      <c r="W55" s="31">
        <v>1825997.77</v>
      </c>
      <c r="X55" s="31">
        <v>25341880.329999998</v>
      </c>
      <c r="Y55" s="139">
        <v>1200338.8500000001</v>
      </c>
      <c r="Z55" s="31">
        <v>3259966.61</v>
      </c>
      <c r="AA55" s="31">
        <v>224877.74</v>
      </c>
      <c r="AB55" s="31">
        <v>54889.120000000003</v>
      </c>
      <c r="AC55" s="31">
        <v>55176.43</v>
      </c>
      <c r="AD55" s="31">
        <v>425103.87</v>
      </c>
      <c r="AE55" s="31">
        <v>6527171.3300000001</v>
      </c>
      <c r="AF55" s="31">
        <v>1590.64</v>
      </c>
      <c r="AG55" s="31">
        <v>70128</v>
      </c>
      <c r="AH55" s="31">
        <v>1285941.8</v>
      </c>
      <c r="AI55" s="31">
        <v>26321.5</v>
      </c>
      <c r="AJ55" s="31">
        <v>6139454.2599999998</v>
      </c>
      <c r="AK55" s="31">
        <v>1771238.16</v>
      </c>
      <c r="AL55" s="31">
        <v>1307800.2</v>
      </c>
      <c r="AM55" s="31">
        <v>64010.42</v>
      </c>
      <c r="AN55" s="31">
        <v>423010941.41000003</v>
      </c>
      <c r="AO55" s="31">
        <v>107247.82</v>
      </c>
      <c r="AP55" s="31">
        <v>113061.92</v>
      </c>
      <c r="AQ55" s="31">
        <v>230714.8</v>
      </c>
      <c r="AR55" s="31">
        <v>656434.51</v>
      </c>
      <c r="AS55" s="31">
        <v>3617141.6</v>
      </c>
      <c r="AT55" s="31">
        <v>204158.65</v>
      </c>
      <c r="AU55" s="31">
        <v>1288384.97</v>
      </c>
      <c r="AV55" s="31">
        <v>1030821.18</v>
      </c>
      <c r="AW55" s="31">
        <v>956554.25</v>
      </c>
      <c r="AX55" s="31">
        <v>70812.62</v>
      </c>
      <c r="AY55" s="31">
        <v>1716212.76</v>
      </c>
      <c r="AZ55" s="31">
        <v>655829.71</v>
      </c>
      <c r="BA55" s="31">
        <v>102364.04</v>
      </c>
      <c r="BB55" s="31">
        <v>13296699.01</v>
      </c>
      <c r="BC55" s="5">
        <v>612059.88</v>
      </c>
      <c r="BD55" s="31">
        <v>2429123.75</v>
      </c>
      <c r="BE55" s="31">
        <v>2597.4299999999998</v>
      </c>
      <c r="BF55" s="31">
        <v>20376.14</v>
      </c>
      <c r="BG55" s="31">
        <v>76249.56</v>
      </c>
      <c r="BH55" s="31">
        <v>451195.29</v>
      </c>
      <c r="BI55" s="31">
        <v>258334.94</v>
      </c>
      <c r="BJ55" s="31">
        <v>268355.67</v>
      </c>
      <c r="BK55" s="31">
        <v>115731.53</v>
      </c>
      <c r="BL55" s="31">
        <v>1208825.81</v>
      </c>
      <c r="BM55" s="31">
        <v>179913.29</v>
      </c>
      <c r="BN55" s="31">
        <v>150697.79999999999</v>
      </c>
      <c r="BO55" s="31">
        <v>561034.94999999995</v>
      </c>
      <c r="BP55" s="31">
        <v>58779.6</v>
      </c>
      <c r="BQ55" s="31">
        <v>25973.77</v>
      </c>
      <c r="BR55" s="31">
        <v>17483</v>
      </c>
      <c r="BS55" s="31">
        <v>637799.78</v>
      </c>
      <c r="BT55" s="31">
        <v>2216063.61</v>
      </c>
      <c r="BU55" s="31">
        <v>2058372.36</v>
      </c>
      <c r="BV55" s="31">
        <v>135500</v>
      </c>
      <c r="BW55" s="31">
        <v>33223.35</v>
      </c>
      <c r="BX55" s="31">
        <v>3229471.25</v>
      </c>
      <c r="BY55" s="31">
        <v>3218912.59</v>
      </c>
      <c r="BZ55" s="31">
        <v>311872.90000000002</v>
      </c>
      <c r="CA55" s="31">
        <v>21313.45</v>
      </c>
      <c r="CB55" s="31">
        <v>158251.21</v>
      </c>
      <c r="CC55" s="31">
        <v>960949.98</v>
      </c>
      <c r="CD55" s="31">
        <v>3081633.17</v>
      </c>
      <c r="CE55" s="31">
        <v>1025573.6</v>
      </c>
      <c r="CF55" s="31">
        <v>2205040.25</v>
      </c>
      <c r="CG55" s="31">
        <v>747253.42</v>
      </c>
      <c r="CH55" s="31">
        <v>697400.92</v>
      </c>
      <c r="CI55" s="31">
        <v>125618.72</v>
      </c>
      <c r="CJ55" s="31">
        <v>189819.68</v>
      </c>
      <c r="CK55" s="31">
        <v>328903.88</v>
      </c>
      <c r="CL55" s="31">
        <v>1249614.54</v>
      </c>
      <c r="CM55" s="31">
        <v>40081.82</v>
      </c>
      <c r="CN55" s="31">
        <v>24990157.170000002</v>
      </c>
      <c r="CO55" s="31">
        <v>3975684.94</v>
      </c>
      <c r="CP55" s="31">
        <v>158546.01</v>
      </c>
      <c r="CQ55" s="31">
        <v>1147549</v>
      </c>
      <c r="CR55" s="31">
        <v>36865.440000000002</v>
      </c>
      <c r="CS55" s="5">
        <v>380863</v>
      </c>
      <c r="CT55" s="31">
        <v>96841.14</v>
      </c>
      <c r="CU55" s="31">
        <v>183756</v>
      </c>
      <c r="CV55" s="31">
        <v>178442.63</v>
      </c>
      <c r="CW55" s="31">
        <v>405980.9</v>
      </c>
      <c r="CX55" s="31">
        <v>16867</v>
      </c>
      <c r="CY55" s="31">
        <v>290006.26</v>
      </c>
      <c r="CZ55" s="31">
        <v>1950752.45</v>
      </c>
      <c r="DA55" s="31">
        <v>1591633.77</v>
      </c>
      <c r="DB55" s="31">
        <v>857314.39</v>
      </c>
      <c r="DC55" s="31">
        <v>335288.52</v>
      </c>
      <c r="DD55" s="31">
        <v>66060</v>
      </c>
      <c r="DE55" s="31">
        <v>240018</v>
      </c>
      <c r="DF55" s="31">
        <v>340251</v>
      </c>
      <c r="DG55" s="31">
        <v>84982.1</v>
      </c>
      <c r="DH55" s="31">
        <v>4111389.86</v>
      </c>
      <c r="DI55" s="31">
        <v>59236.13</v>
      </c>
      <c r="DJ55" s="31">
        <v>402867.09</v>
      </c>
      <c r="DK55" s="31">
        <v>2042063.74</v>
      </c>
      <c r="DL55" s="5"/>
      <c r="DM55" s="31">
        <v>33307.870000000003</v>
      </c>
      <c r="DN55" s="31">
        <v>318701.96999999997</v>
      </c>
      <c r="DO55" s="31">
        <v>6851559.7599999998</v>
      </c>
      <c r="DP55" s="66">
        <v>2012736.15</v>
      </c>
      <c r="DQ55" s="21">
        <f t="shared" si="3"/>
        <v>609530338.08000016</v>
      </c>
    </row>
    <row r="56" spans="1:121" ht="15.75" thickBot="1" x14ac:dyDescent="0.3">
      <c r="A56" s="13" t="s">
        <v>162</v>
      </c>
      <c r="B56" s="5">
        <v>44528.86</v>
      </c>
      <c r="C56" s="31">
        <v>80240.73</v>
      </c>
      <c r="D56" s="31">
        <v>60152.5</v>
      </c>
      <c r="E56" s="31">
        <v>18270.97</v>
      </c>
      <c r="F56" s="31">
        <v>28043.4</v>
      </c>
      <c r="G56" s="48">
        <v>280246.51</v>
      </c>
      <c r="H56" s="31">
        <v>14753.88</v>
      </c>
      <c r="I56" s="31">
        <v>240769.97</v>
      </c>
      <c r="J56" s="31">
        <v>178420</v>
      </c>
      <c r="K56" s="31">
        <v>17264</v>
      </c>
      <c r="L56" s="31">
        <v>13496</v>
      </c>
      <c r="M56" s="31">
        <v>9082</v>
      </c>
      <c r="N56" s="31">
        <v>158110.72</v>
      </c>
      <c r="O56" s="31">
        <v>187345.32</v>
      </c>
      <c r="P56" s="31">
        <v>949611.6</v>
      </c>
      <c r="Q56" s="31">
        <v>42462.66</v>
      </c>
      <c r="R56" s="31">
        <v>87002</v>
      </c>
      <c r="S56" s="31">
        <v>82398.59</v>
      </c>
      <c r="T56" s="31">
        <v>6528</v>
      </c>
      <c r="U56" s="31">
        <v>44921</v>
      </c>
      <c r="V56" s="31">
        <v>0</v>
      </c>
      <c r="W56" s="31">
        <v>278894</v>
      </c>
      <c r="X56" s="31">
        <v>591523.61</v>
      </c>
      <c r="Y56" s="139">
        <v>26037.53</v>
      </c>
      <c r="Z56" s="31">
        <v>141875</v>
      </c>
      <c r="AA56" s="31">
        <v>9530</v>
      </c>
      <c r="AB56" s="31">
        <v>59200</v>
      </c>
      <c r="AC56" s="31">
        <v>3000</v>
      </c>
      <c r="AD56" s="31">
        <v>16908</v>
      </c>
      <c r="AE56" s="31">
        <v>639662.97</v>
      </c>
      <c r="AF56" s="31">
        <v>0</v>
      </c>
      <c r="AG56" s="31">
        <v>9976</v>
      </c>
      <c r="AH56" s="31">
        <v>76747</v>
      </c>
      <c r="AI56" s="31">
        <v>23912.400000000001</v>
      </c>
      <c r="AJ56" s="31">
        <v>869488.1</v>
      </c>
      <c r="AK56" s="31">
        <v>231808.71</v>
      </c>
      <c r="AL56" s="31">
        <v>353969.57</v>
      </c>
      <c r="AM56" s="31">
        <v>6294.25</v>
      </c>
      <c r="AN56" s="31">
        <v>40132133.890000001</v>
      </c>
      <c r="AO56" s="31">
        <v>0</v>
      </c>
      <c r="AP56" s="31">
        <v>27786</v>
      </c>
      <c r="AQ56" s="31">
        <v>92413</v>
      </c>
      <c r="AR56" s="31">
        <v>55941.32</v>
      </c>
      <c r="AS56" s="31">
        <v>82268.160000000003</v>
      </c>
      <c r="AT56" s="31">
        <v>81516.7</v>
      </c>
      <c r="AU56" s="31">
        <v>79785.100000000006</v>
      </c>
      <c r="AV56" s="31">
        <v>157135.60999999999</v>
      </c>
      <c r="AW56" s="31">
        <v>259127</v>
      </c>
      <c r="AX56" s="31">
        <v>16543</v>
      </c>
      <c r="AY56" s="31">
        <v>532853.39</v>
      </c>
      <c r="AZ56" s="31">
        <v>576242.66</v>
      </c>
      <c r="BA56" s="31">
        <v>7704</v>
      </c>
      <c r="BB56" s="31">
        <v>1047209.64</v>
      </c>
      <c r="BC56" s="5">
        <v>33318.5</v>
      </c>
      <c r="BD56" s="31">
        <v>145659.44</v>
      </c>
      <c r="BE56" s="31">
        <v>414.13</v>
      </c>
      <c r="BF56" s="31">
        <v>20160</v>
      </c>
      <c r="BG56" s="31">
        <v>38855.32</v>
      </c>
      <c r="BH56" s="31">
        <v>31908.78</v>
      </c>
      <c r="BI56" s="31">
        <v>0</v>
      </c>
      <c r="BJ56" s="31">
        <v>8899.56</v>
      </c>
      <c r="BK56" s="31">
        <v>37296.660000000003</v>
      </c>
      <c r="BL56" s="31">
        <v>1113030.8600000001</v>
      </c>
      <c r="BM56" s="31">
        <v>98673.5</v>
      </c>
      <c r="BN56" s="31">
        <v>53444</v>
      </c>
      <c r="BO56" s="31">
        <v>0</v>
      </c>
      <c r="BP56" s="31">
        <v>13068</v>
      </c>
      <c r="BQ56" s="31">
        <v>2729</v>
      </c>
      <c r="BR56" s="31">
        <v>5736.6</v>
      </c>
      <c r="BS56" s="31">
        <v>0</v>
      </c>
      <c r="BT56" s="31">
        <v>497352</v>
      </c>
      <c r="BU56" s="31">
        <v>334136.12</v>
      </c>
      <c r="BV56" s="31">
        <v>6551.94</v>
      </c>
      <c r="BW56" s="31">
        <v>4500</v>
      </c>
      <c r="BX56" s="31">
        <v>219473.63</v>
      </c>
      <c r="BY56" s="31">
        <v>144238.44</v>
      </c>
      <c r="BZ56" s="31">
        <v>7069</v>
      </c>
      <c r="CA56" s="31">
        <v>9809.67</v>
      </c>
      <c r="CB56" s="31">
        <v>8096</v>
      </c>
      <c r="CC56" s="31">
        <v>331026.08</v>
      </c>
      <c r="CD56" s="31">
        <v>565028.98</v>
      </c>
      <c r="CE56" s="31">
        <v>301819.76</v>
      </c>
      <c r="CF56" s="31">
        <v>96531.1</v>
      </c>
      <c r="CG56" s="31">
        <v>48208.79</v>
      </c>
      <c r="CH56" s="31">
        <v>60981.04</v>
      </c>
      <c r="CI56" s="31">
        <v>49249.2</v>
      </c>
      <c r="CJ56" s="31">
        <v>6713.72</v>
      </c>
      <c r="CK56" s="31">
        <v>1524.37</v>
      </c>
      <c r="CL56" s="31">
        <v>270767.03999999998</v>
      </c>
      <c r="CM56" s="31">
        <v>24181.53</v>
      </c>
      <c r="CN56" s="31">
        <v>10113078.529999999</v>
      </c>
      <c r="CO56" s="31">
        <v>402929.24</v>
      </c>
      <c r="CP56" s="31">
        <v>41063.550000000003</v>
      </c>
      <c r="CQ56" s="31">
        <v>175170</v>
      </c>
      <c r="CR56" s="31">
        <v>21454.799999999999</v>
      </c>
      <c r="CS56" s="5">
        <v>6471</v>
      </c>
      <c r="CT56" s="31">
        <v>23839.599999999999</v>
      </c>
      <c r="CU56" s="31">
        <v>12540</v>
      </c>
      <c r="CV56" s="31">
        <v>23397.89</v>
      </c>
      <c r="CW56" s="31">
        <v>51121.56</v>
      </c>
      <c r="CX56" s="31">
        <v>9608</v>
      </c>
      <c r="CY56" s="31">
        <v>8280</v>
      </c>
      <c r="CZ56" s="31">
        <v>0</v>
      </c>
      <c r="DA56" s="31">
        <v>15174.69</v>
      </c>
      <c r="DB56" s="31">
        <v>261978.47</v>
      </c>
      <c r="DC56" s="31">
        <v>307757.17</v>
      </c>
      <c r="DD56" s="31">
        <v>82500</v>
      </c>
      <c r="DE56" s="31">
        <v>38674</v>
      </c>
      <c r="DF56" s="31">
        <v>45718.5</v>
      </c>
      <c r="DG56" s="31">
        <v>35128.300000000003</v>
      </c>
      <c r="DH56" s="31">
        <v>171939.94</v>
      </c>
      <c r="DI56" s="31">
        <v>32394.48</v>
      </c>
      <c r="DJ56" s="31">
        <v>40335</v>
      </c>
      <c r="DK56" s="31">
        <v>317216.19</v>
      </c>
      <c r="DL56" s="5"/>
      <c r="DM56" s="31">
        <v>39159.46</v>
      </c>
      <c r="DN56" s="31">
        <v>32532.880000000001</v>
      </c>
      <c r="DO56" s="31">
        <v>969645.11</v>
      </c>
      <c r="DP56" s="66">
        <v>242709.06</v>
      </c>
      <c r="DQ56" s="21">
        <f t="shared" si="3"/>
        <v>67143405.499999985</v>
      </c>
    </row>
    <row r="57" spans="1:121" ht="15.75" thickBot="1" x14ac:dyDescent="0.3">
      <c r="A57" s="13" t="s">
        <v>163</v>
      </c>
      <c r="B57" s="5">
        <v>0</v>
      </c>
      <c r="C57" s="31">
        <v>0</v>
      </c>
      <c r="D57" s="31">
        <v>0</v>
      </c>
      <c r="E57" s="31">
        <v>20390.79</v>
      </c>
      <c r="F57" s="31">
        <v>28043.4</v>
      </c>
      <c r="G57" s="48">
        <v>285859.49</v>
      </c>
      <c r="H57" s="31">
        <v>0</v>
      </c>
      <c r="I57" s="31">
        <v>1588.06</v>
      </c>
      <c r="J57" s="31">
        <v>0</v>
      </c>
      <c r="K57" s="31">
        <v>0</v>
      </c>
      <c r="L57" s="31">
        <v>0</v>
      </c>
      <c r="M57" s="31">
        <v>0</v>
      </c>
      <c r="N57" s="31">
        <v>164520.43</v>
      </c>
      <c r="O57" s="31">
        <v>0</v>
      </c>
      <c r="P57" s="31">
        <v>0</v>
      </c>
      <c r="Q57" s="31">
        <v>0</v>
      </c>
      <c r="R57" s="31">
        <v>0</v>
      </c>
      <c r="S57" s="31">
        <v>88952.92</v>
      </c>
      <c r="T57" s="31">
        <v>0</v>
      </c>
      <c r="U57" s="31">
        <v>0</v>
      </c>
      <c r="V57" s="31">
        <v>0</v>
      </c>
      <c r="W57" s="31">
        <v>0</v>
      </c>
      <c r="X57" s="31">
        <v>716418.28</v>
      </c>
      <c r="Y57" s="139">
        <v>0</v>
      </c>
      <c r="Z57" s="31">
        <v>282526.07</v>
      </c>
      <c r="AA57" s="31">
        <v>0</v>
      </c>
      <c r="AB57" s="31">
        <v>0</v>
      </c>
      <c r="AC57" s="31">
        <v>0</v>
      </c>
      <c r="AD57" s="31">
        <v>0</v>
      </c>
      <c r="AE57" s="31">
        <v>142556.32</v>
      </c>
      <c r="AF57" s="31">
        <v>0</v>
      </c>
      <c r="AG57" s="31">
        <v>0</v>
      </c>
      <c r="AH57" s="31">
        <v>95868.78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155645861.49000001</v>
      </c>
      <c r="AO57" s="31">
        <v>0</v>
      </c>
      <c r="AP57" s="31">
        <v>0</v>
      </c>
      <c r="AQ57" s="31">
        <v>0</v>
      </c>
      <c r="AR57" s="31">
        <v>296604.83</v>
      </c>
      <c r="AS57" s="31">
        <v>933.64</v>
      </c>
      <c r="AT57" s="31">
        <v>0</v>
      </c>
      <c r="AU57" s="31">
        <v>0</v>
      </c>
      <c r="AV57" s="31">
        <v>81772.63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635841.93000000005</v>
      </c>
      <c r="BC57" s="5">
        <v>0</v>
      </c>
      <c r="BD57" s="31">
        <v>103243.58</v>
      </c>
      <c r="BE57" s="31">
        <v>0</v>
      </c>
      <c r="BF57" s="31">
        <v>0</v>
      </c>
      <c r="BG57" s="31">
        <v>297015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9156</v>
      </c>
      <c r="BR57" s="31">
        <v>0</v>
      </c>
      <c r="BS57" s="31">
        <v>0</v>
      </c>
      <c r="BT57" s="31">
        <v>1272</v>
      </c>
      <c r="BU57" s="31">
        <v>83668.53</v>
      </c>
      <c r="BV57" s="31">
        <v>0</v>
      </c>
      <c r="BW57" s="31">
        <v>0</v>
      </c>
      <c r="BX57" s="31">
        <v>0</v>
      </c>
      <c r="BY57" s="31">
        <v>171091.92</v>
      </c>
      <c r="BZ57" s="31">
        <v>0</v>
      </c>
      <c r="CA57" s="31">
        <v>0</v>
      </c>
      <c r="CB57" s="31">
        <v>0</v>
      </c>
      <c r="CC57" s="31">
        <v>196071.44</v>
      </c>
      <c r="CD57" s="31">
        <v>0</v>
      </c>
      <c r="CE57" s="31">
        <v>49780.82</v>
      </c>
      <c r="CF57" s="31">
        <v>0</v>
      </c>
      <c r="CG57" s="31">
        <v>109655.98</v>
      </c>
      <c r="CH57" s="31">
        <v>3461.86</v>
      </c>
      <c r="CI57" s="31">
        <v>0</v>
      </c>
      <c r="CJ57" s="31">
        <v>0</v>
      </c>
      <c r="CK57" s="31">
        <v>0</v>
      </c>
      <c r="CL57" s="31">
        <v>0</v>
      </c>
      <c r="CM57" s="31">
        <v>0</v>
      </c>
      <c r="CN57" s="31">
        <v>954876.86</v>
      </c>
      <c r="CO57" s="31">
        <v>0</v>
      </c>
      <c r="CP57" s="31">
        <v>0</v>
      </c>
      <c r="CQ57" s="31">
        <v>0</v>
      </c>
      <c r="CR57" s="31">
        <v>0</v>
      </c>
      <c r="CS57" s="5">
        <v>5800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0</v>
      </c>
      <c r="DB57" s="31">
        <v>0</v>
      </c>
      <c r="DC57" s="31">
        <v>0</v>
      </c>
      <c r="DD57" s="31">
        <v>0</v>
      </c>
      <c r="DE57" s="31">
        <v>0</v>
      </c>
      <c r="DF57" s="31">
        <v>0</v>
      </c>
      <c r="DG57" s="31">
        <v>0</v>
      </c>
      <c r="DH57" s="31">
        <v>156601.96</v>
      </c>
      <c r="DI57" s="31">
        <v>0</v>
      </c>
      <c r="DJ57" s="31">
        <v>0</v>
      </c>
      <c r="DK57" s="31">
        <v>190466.63</v>
      </c>
      <c r="DL57" s="5"/>
      <c r="DM57" s="31">
        <v>0</v>
      </c>
      <c r="DN57" s="31">
        <v>0</v>
      </c>
      <c r="DO57" s="31">
        <v>0</v>
      </c>
      <c r="DP57" s="66">
        <v>52325.33</v>
      </c>
      <c r="DQ57" s="21">
        <f t="shared" si="3"/>
        <v>160872226.97000003</v>
      </c>
    </row>
    <row r="58" spans="1:121" ht="15.75" thickBot="1" x14ac:dyDescent="0.3">
      <c r="A58" s="13" t="s">
        <v>164</v>
      </c>
      <c r="B58" s="5">
        <v>68919.960000000006</v>
      </c>
      <c r="C58" s="31">
        <v>59284.25</v>
      </c>
      <c r="D58" s="31">
        <v>5244.68</v>
      </c>
      <c r="E58" s="36">
        <v>74106.399999999994</v>
      </c>
      <c r="F58" s="31">
        <v>18639.87</v>
      </c>
      <c r="G58" s="48">
        <v>602862.5</v>
      </c>
      <c r="H58" s="31">
        <v>4179.49</v>
      </c>
      <c r="I58" s="31">
        <v>843718.52</v>
      </c>
      <c r="J58" s="31">
        <v>53907</v>
      </c>
      <c r="K58" s="31">
        <v>0</v>
      </c>
      <c r="L58" s="31">
        <v>1751.91</v>
      </c>
      <c r="M58" s="31">
        <v>15199.59</v>
      </c>
      <c r="N58" s="31">
        <v>366067.38</v>
      </c>
      <c r="O58" s="31">
        <v>0</v>
      </c>
      <c r="P58" s="31">
        <v>1098691.07</v>
      </c>
      <c r="Q58" s="31">
        <v>13472.78</v>
      </c>
      <c r="R58" s="31">
        <v>0</v>
      </c>
      <c r="S58" s="31">
        <v>527695.51</v>
      </c>
      <c r="T58" s="31">
        <v>0</v>
      </c>
      <c r="U58" s="31">
        <v>2217</v>
      </c>
      <c r="V58" s="31">
        <v>56942.12</v>
      </c>
      <c r="W58" s="31">
        <v>207442.18</v>
      </c>
      <c r="X58" s="31">
        <v>2372198.63</v>
      </c>
      <c r="Y58" s="139">
        <v>78348.75</v>
      </c>
      <c r="Z58" s="31">
        <v>78637.960000000006</v>
      </c>
      <c r="AA58" s="31">
        <v>52716.95</v>
      </c>
      <c r="AB58" s="31">
        <v>0</v>
      </c>
      <c r="AC58" s="31">
        <v>12150.32</v>
      </c>
      <c r="AD58" s="31">
        <v>51745.32</v>
      </c>
      <c r="AE58" s="31">
        <v>1137503.56</v>
      </c>
      <c r="AF58" s="31">
        <v>0</v>
      </c>
      <c r="AG58" s="31">
        <v>10606</v>
      </c>
      <c r="AH58" s="31">
        <v>69396.100000000006</v>
      </c>
      <c r="AI58" s="31">
        <v>12839.28</v>
      </c>
      <c r="AJ58" s="31">
        <v>0</v>
      </c>
      <c r="AK58" s="31">
        <v>193037.26</v>
      </c>
      <c r="AL58" s="31">
        <v>163266.79999999999</v>
      </c>
      <c r="AM58" s="31">
        <v>0</v>
      </c>
      <c r="AN58" s="31">
        <v>36162585.299999997</v>
      </c>
      <c r="AO58" s="31">
        <v>11207.46</v>
      </c>
      <c r="AP58" s="31">
        <v>5407.18</v>
      </c>
      <c r="AQ58" s="31">
        <v>0</v>
      </c>
      <c r="AR58" s="31">
        <v>9766.68</v>
      </c>
      <c r="AS58" s="31">
        <v>1025524.81</v>
      </c>
      <c r="AT58" s="31">
        <v>52910.9</v>
      </c>
      <c r="AU58" s="31">
        <v>69145.210000000006</v>
      </c>
      <c r="AV58" s="31">
        <v>122925.3</v>
      </c>
      <c r="AW58" s="31">
        <v>0</v>
      </c>
      <c r="AX58" s="31">
        <v>12084.73</v>
      </c>
      <c r="AY58" s="31">
        <v>231519.41</v>
      </c>
      <c r="AZ58" s="31">
        <v>131689.04</v>
      </c>
      <c r="BA58" s="31">
        <v>0</v>
      </c>
      <c r="BB58" s="31">
        <v>1337822.43</v>
      </c>
      <c r="BC58" s="5">
        <v>19727.599999999999</v>
      </c>
      <c r="BD58" s="31">
        <v>179554.79</v>
      </c>
      <c r="BE58" s="31">
        <v>548.57000000000005</v>
      </c>
      <c r="BF58" s="31">
        <v>0</v>
      </c>
      <c r="BG58" s="31">
        <v>40736.83</v>
      </c>
      <c r="BH58" s="31">
        <v>0</v>
      </c>
      <c r="BI58" s="31">
        <v>0</v>
      </c>
      <c r="BJ58" s="31">
        <v>31106.75</v>
      </c>
      <c r="BK58" s="31">
        <v>11309.23</v>
      </c>
      <c r="BL58" s="31">
        <v>18213</v>
      </c>
      <c r="BM58" s="31">
        <v>17246.28</v>
      </c>
      <c r="BN58" s="31">
        <v>0</v>
      </c>
      <c r="BO58" s="31">
        <v>55833.97</v>
      </c>
      <c r="BP58" s="31">
        <v>14787.26</v>
      </c>
      <c r="BQ58" s="31">
        <v>6679.03</v>
      </c>
      <c r="BR58" s="31">
        <v>1028</v>
      </c>
      <c r="BS58" s="31">
        <v>113317.02</v>
      </c>
      <c r="BT58" s="31">
        <v>226522.48</v>
      </c>
      <c r="BU58" s="31">
        <v>769656.34</v>
      </c>
      <c r="BV58" s="31">
        <v>18680.03</v>
      </c>
      <c r="BW58" s="31">
        <v>500</v>
      </c>
      <c r="BX58" s="31">
        <v>8870.76</v>
      </c>
      <c r="BY58" s="31">
        <v>513597.19</v>
      </c>
      <c r="BZ58" s="31">
        <v>0</v>
      </c>
      <c r="CA58" s="31">
        <v>7370.62</v>
      </c>
      <c r="CB58" s="31">
        <v>38775.21</v>
      </c>
      <c r="CC58" s="31">
        <v>242319.57</v>
      </c>
      <c r="CD58" s="31">
        <v>757268.26</v>
      </c>
      <c r="CE58" s="31">
        <v>175060.92</v>
      </c>
      <c r="CF58" s="31">
        <v>27986.27</v>
      </c>
      <c r="CG58" s="31">
        <v>19688.96</v>
      </c>
      <c r="CH58" s="31">
        <v>108883.21</v>
      </c>
      <c r="CI58" s="31">
        <v>68804.679999999993</v>
      </c>
      <c r="CJ58" s="31">
        <v>15634.17</v>
      </c>
      <c r="CK58" s="31">
        <v>18864.38</v>
      </c>
      <c r="CL58" s="31">
        <v>286066.78999999998</v>
      </c>
      <c r="CM58" s="31">
        <v>4918.18</v>
      </c>
      <c r="CN58" s="31">
        <v>1389375.63</v>
      </c>
      <c r="CO58" s="31">
        <v>334857.19</v>
      </c>
      <c r="CP58" s="31">
        <v>10569.73</v>
      </c>
      <c r="CQ58" s="31">
        <v>373034</v>
      </c>
      <c r="CR58" s="31">
        <v>12207.66</v>
      </c>
      <c r="CS58" s="5">
        <v>0</v>
      </c>
      <c r="CT58" s="31">
        <v>0</v>
      </c>
      <c r="CU58" s="31">
        <v>1021.75</v>
      </c>
      <c r="CV58" s="31">
        <v>0</v>
      </c>
      <c r="CW58" s="31">
        <v>13766.25</v>
      </c>
      <c r="CX58" s="31">
        <v>6976</v>
      </c>
      <c r="CY58" s="31">
        <v>3643.46</v>
      </c>
      <c r="CZ58" s="31">
        <v>970012.99</v>
      </c>
      <c r="DA58" s="31">
        <v>216888.08</v>
      </c>
      <c r="DB58" s="31">
        <v>166785.12</v>
      </c>
      <c r="DC58" s="31">
        <v>68496.77</v>
      </c>
      <c r="DD58" s="31">
        <v>25000</v>
      </c>
      <c r="DE58" s="31">
        <v>15579</v>
      </c>
      <c r="DF58" s="31">
        <v>188970</v>
      </c>
      <c r="DG58" s="31">
        <v>10989.18</v>
      </c>
      <c r="DH58" s="31">
        <v>505076.05</v>
      </c>
      <c r="DI58" s="31">
        <v>8591.5</v>
      </c>
      <c r="DJ58" s="31">
        <v>10345.950000000001</v>
      </c>
      <c r="DK58" s="31">
        <v>326351.83</v>
      </c>
      <c r="DL58" s="5"/>
      <c r="DM58" s="31">
        <v>5748.47</v>
      </c>
      <c r="DN58" s="31">
        <v>5397.13</v>
      </c>
      <c r="DO58" s="31">
        <v>584621.43000000005</v>
      </c>
      <c r="DP58" s="66">
        <v>117524.01</v>
      </c>
      <c r="DQ58" s="21">
        <f t="shared" si="3"/>
        <v>56616763.119999982</v>
      </c>
    </row>
    <row r="59" spans="1:121" ht="15.75" thickBot="1" x14ac:dyDescent="0.3">
      <c r="A59" s="13" t="s">
        <v>165</v>
      </c>
      <c r="B59" s="5">
        <v>0</v>
      </c>
      <c r="C59" s="31">
        <v>0</v>
      </c>
      <c r="D59" s="31">
        <v>0</v>
      </c>
      <c r="E59" s="31">
        <v>59007.27</v>
      </c>
      <c r="F59" s="31">
        <v>0</v>
      </c>
      <c r="G59" s="48">
        <v>934934.06</v>
      </c>
      <c r="H59" s="31">
        <v>0</v>
      </c>
      <c r="I59" s="31">
        <v>9480000</v>
      </c>
      <c r="J59" s="31">
        <v>0</v>
      </c>
      <c r="K59" s="31">
        <v>0</v>
      </c>
      <c r="L59" s="31">
        <v>0</v>
      </c>
      <c r="M59" s="31">
        <v>0</v>
      </c>
      <c r="N59" s="31">
        <v>2188595.08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139">
        <v>0</v>
      </c>
      <c r="Z59" s="31">
        <v>545955.73</v>
      </c>
      <c r="AA59" s="31">
        <v>0</v>
      </c>
      <c r="AB59" s="31">
        <v>0</v>
      </c>
      <c r="AC59" s="31">
        <v>0</v>
      </c>
      <c r="AD59" s="31">
        <v>0</v>
      </c>
      <c r="AE59" s="31">
        <v>1941956.99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107977117.94</v>
      </c>
      <c r="AO59" s="31">
        <v>0</v>
      </c>
      <c r="AP59" s="31">
        <v>0</v>
      </c>
      <c r="AQ59" s="31">
        <v>0</v>
      </c>
      <c r="AR59" s="31">
        <v>117708.31</v>
      </c>
      <c r="AS59" s="31">
        <v>54827.02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5">
        <v>0</v>
      </c>
      <c r="BD59" s="31">
        <v>423795.04</v>
      </c>
      <c r="BE59" s="31">
        <v>0</v>
      </c>
      <c r="BF59" s="31">
        <v>0</v>
      </c>
      <c r="BG59" s="31">
        <v>31717.06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3178453</v>
      </c>
      <c r="BV59" s="31">
        <v>0</v>
      </c>
      <c r="BW59" s="31">
        <v>0</v>
      </c>
      <c r="BX59" s="31">
        <v>571707</v>
      </c>
      <c r="BY59" s="31">
        <v>1671403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>
        <v>122564.29</v>
      </c>
      <c r="CF59" s="31">
        <v>0</v>
      </c>
      <c r="CG59" s="31">
        <v>65361.440000000002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582995.43000000005</v>
      </c>
      <c r="CO59" s="31">
        <v>0</v>
      </c>
      <c r="CP59" s="31">
        <v>0</v>
      </c>
      <c r="CQ59" s="31">
        <v>0</v>
      </c>
      <c r="CR59" s="31">
        <v>0</v>
      </c>
      <c r="CS59" s="5">
        <v>0</v>
      </c>
      <c r="CT59" s="31">
        <v>0</v>
      </c>
      <c r="CU59" s="31">
        <v>0</v>
      </c>
      <c r="CV59" s="31">
        <v>0</v>
      </c>
      <c r="CW59" s="31">
        <v>176443.29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871740.56</v>
      </c>
      <c r="DI59" s="31">
        <v>0</v>
      </c>
      <c r="DJ59" s="31">
        <v>0</v>
      </c>
      <c r="DK59" s="31">
        <v>0</v>
      </c>
      <c r="DL59" s="5"/>
      <c r="DM59" s="31">
        <v>0</v>
      </c>
      <c r="DN59" s="31">
        <v>0</v>
      </c>
      <c r="DO59" s="31">
        <v>0</v>
      </c>
      <c r="DP59" s="66">
        <v>1999960.52</v>
      </c>
      <c r="DQ59" s="21">
        <f t="shared" si="3"/>
        <v>132996243.03000002</v>
      </c>
    </row>
    <row r="60" spans="1:121" ht="15.75" thickBot="1" x14ac:dyDescent="0.3">
      <c r="A60" s="13" t="s">
        <v>166</v>
      </c>
      <c r="B60" s="5">
        <v>0</v>
      </c>
      <c r="C60" s="31">
        <v>36620.870000000003</v>
      </c>
      <c r="D60" s="31">
        <v>0</v>
      </c>
      <c r="E60" s="31">
        <v>700.26</v>
      </c>
      <c r="F60" s="31">
        <v>0</v>
      </c>
      <c r="G60" s="48">
        <v>233472.57</v>
      </c>
      <c r="H60" s="31">
        <v>0</v>
      </c>
      <c r="I60" s="31">
        <v>10339376.42</v>
      </c>
      <c r="J60" s="31">
        <v>0</v>
      </c>
      <c r="K60" s="31">
        <v>0</v>
      </c>
      <c r="L60" s="31">
        <v>0</v>
      </c>
      <c r="M60" s="31">
        <v>0</v>
      </c>
      <c r="N60" s="31">
        <v>842219.17</v>
      </c>
      <c r="O60" s="31">
        <v>0</v>
      </c>
      <c r="P60" s="31">
        <v>0</v>
      </c>
      <c r="Q60" s="31">
        <v>0</v>
      </c>
      <c r="R60" s="31">
        <v>0</v>
      </c>
      <c r="S60" s="31">
        <v>17506.45</v>
      </c>
      <c r="T60" s="31">
        <v>0</v>
      </c>
      <c r="U60" s="31">
        <v>0</v>
      </c>
      <c r="V60" s="31">
        <v>33177.129999999997</v>
      </c>
      <c r="W60" s="31">
        <v>0</v>
      </c>
      <c r="X60" s="31">
        <v>5234195.25</v>
      </c>
      <c r="Y60" s="139">
        <v>40610</v>
      </c>
      <c r="Z60" s="31">
        <v>801634.36</v>
      </c>
      <c r="AA60" s="31">
        <v>0</v>
      </c>
      <c r="AB60" s="31">
        <v>0</v>
      </c>
      <c r="AC60" s="31">
        <v>0</v>
      </c>
      <c r="AD60" s="31">
        <v>0</v>
      </c>
      <c r="AE60" s="31">
        <v>2266981.23</v>
      </c>
      <c r="AF60" s="31">
        <v>0</v>
      </c>
      <c r="AG60" s="31">
        <v>0</v>
      </c>
      <c r="AH60" s="31">
        <v>5463.92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16253253.59</v>
      </c>
      <c r="AO60" s="31">
        <v>1155.5</v>
      </c>
      <c r="AP60" s="31">
        <v>0</v>
      </c>
      <c r="AQ60" s="31">
        <v>0</v>
      </c>
      <c r="AR60" s="31">
        <v>2026192.16</v>
      </c>
      <c r="AS60" s="31">
        <v>1136111.42</v>
      </c>
      <c r="AT60" s="31">
        <v>0</v>
      </c>
      <c r="AU60" s="31">
        <v>88796</v>
      </c>
      <c r="AV60" s="31">
        <v>2562.16</v>
      </c>
      <c r="AW60" s="31">
        <v>0</v>
      </c>
      <c r="AX60" s="31">
        <v>10162.83</v>
      </c>
      <c r="AY60" s="31">
        <v>28534.44</v>
      </c>
      <c r="AZ60" s="31">
        <v>0</v>
      </c>
      <c r="BA60" s="31">
        <v>0</v>
      </c>
      <c r="BB60" s="31">
        <v>181.22</v>
      </c>
      <c r="BC60" s="5">
        <v>0</v>
      </c>
      <c r="BD60" s="31">
        <v>421713.34</v>
      </c>
      <c r="BE60" s="31">
        <v>0</v>
      </c>
      <c r="BF60" s="31">
        <v>0</v>
      </c>
      <c r="BG60" s="31">
        <v>131914.23999999999</v>
      </c>
      <c r="BH60" s="31">
        <v>337755</v>
      </c>
      <c r="BI60" s="31">
        <v>0</v>
      </c>
      <c r="BJ60" s="31">
        <v>0</v>
      </c>
      <c r="BK60" s="31">
        <v>512.96</v>
      </c>
      <c r="BL60" s="31">
        <v>483090.7</v>
      </c>
      <c r="BM60" s="31">
        <v>7839.9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5802.5</v>
      </c>
      <c r="BT60" s="31">
        <v>14655.15</v>
      </c>
      <c r="BU60" s="31">
        <v>788900.69</v>
      </c>
      <c r="BV60" s="31">
        <v>0</v>
      </c>
      <c r="BW60" s="31">
        <v>0</v>
      </c>
      <c r="BX60" s="31">
        <v>994.22</v>
      </c>
      <c r="BY60" s="31">
        <v>1492566.6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63419.4</v>
      </c>
      <c r="CF60" s="31">
        <v>0</v>
      </c>
      <c r="CG60" s="31">
        <v>34319.39</v>
      </c>
      <c r="CH60" s="31">
        <v>159987.19</v>
      </c>
      <c r="CI60" s="31">
        <v>7448.6</v>
      </c>
      <c r="CJ60" s="31">
        <v>0</v>
      </c>
      <c r="CK60" s="31">
        <v>0</v>
      </c>
      <c r="CL60" s="31">
        <v>17082.080000000002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1056.8699999999999</v>
      </c>
      <c r="CS60" s="5">
        <v>0</v>
      </c>
      <c r="CT60" s="31">
        <v>0</v>
      </c>
      <c r="CU60" s="31">
        <v>0</v>
      </c>
      <c r="CV60" s="31">
        <v>0</v>
      </c>
      <c r="CW60" s="31">
        <v>388998</v>
      </c>
      <c r="CX60" s="31">
        <v>0</v>
      </c>
      <c r="CY60" s="31">
        <v>0</v>
      </c>
      <c r="CZ60" s="31">
        <v>0</v>
      </c>
      <c r="DA60" s="31">
        <v>14061.59</v>
      </c>
      <c r="DB60" s="31">
        <v>0</v>
      </c>
      <c r="DC60" s="31">
        <v>0</v>
      </c>
      <c r="DD60" s="31">
        <v>0</v>
      </c>
      <c r="DE60" s="31">
        <v>2580</v>
      </c>
      <c r="DF60" s="31">
        <v>33147</v>
      </c>
      <c r="DG60" s="31">
        <v>0</v>
      </c>
      <c r="DH60" s="31">
        <v>236814.14</v>
      </c>
      <c r="DI60" s="31">
        <v>0</v>
      </c>
      <c r="DJ60" s="31">
        <v>0</v>
      </c>
      <c r="DK60" s="31">
        <v>29051.23</v>
      </c>
      <c r="DL60" s="5"/>
      <c r="DM60" s="31">
        <v>0</v>
      </c>
      <c r="DN60" s="31">
        <v>0</v>
      </c>
      <c r="DO60" s="31">
        <v>6581348.04</v>
      </c>
      <c r="DP60" s="66">
        <v>552716.23</v>
      </c>
      <c r="DQ60" s="21">
        <f t="shared" si="3"/>
        <v>51206682.009999983</v>
      </c>
    </row>
    <row r="61" spans="1:121" ht="15.75" thickBot="1" x14ac:dyDescent="0.3">
      <c r="A61" s="13" t="s">
        <v>167</v>
      </c>
      <c r="B61" s="5">
        <v>101677</v>
      </c>
      <c r="C61" s="31">
        <v>0</v>
      </c>
      <c r="D61" s="31">
        <v>0</v>
      </c>
      <c r="E61" s="31">
        <v>59007.27</v>
      </c>
      <c r="F61" s="31">
        <v>0</v>
      </c>
      <c r="G61" s="48">
        <v>934934.06</v>
      </c>
      <c r="H61" s="31">
        <v>0</v>
      </c>
      <c r="I61" s="31">
        <v>9480000</v>
      </c>
      <c r="J61" s="31">
        <v>0</v>
      </c>
      <c r="K61" s="31">
        <v>0</v>
      </c>
      <c r="L61" s="31">
        <v>0</v>
      </c>
      <c r="M61" s="31">
        <v>0</v>
      </c>
      <c r="N61" s="31">
        <v>2188595.08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139">
        <v>0</v>
      </c>
      <c r="Z61" s="31">
        <v>545955.73</v>
      </c>
      <c r="AA61" s="31">
        <v>0</v>
      </c>
      <c r="AB61" s="31">
        <v>0</v>
      </c>
      <c r="AC61" s="31">
        <v>0</v>
      </c>
      <c r="AD61" s="31">
        <v>0</v>
      </c>
      <c r="AE61" s="31">
        <v>1941956.99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107977117.94</v>
      </c>
      <c r="AO61" s="31">
        <v>0</v>
      </c>
      <c r="AP61" s="31">
        <v>0</v>
      </c>
      <c r="AQ61" s="31">
        <v>0</v>
      </c>
      <c r="AR61" s="31">
        <v>117708.31</v>
      </c>
      <c r="AS61" s="31">
        <v>54827.02</v>
      </c>
      <c r="AT61" s="31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5">
        <v>0</v>
      </c>
      <c r="BD61" s="31">
        <v>423795.04</v>
      </c>
      <c r="BE61" s="31">
        <v>0</v>
      </c>
      <c r="BF61" s="31">
        <v>0</v>
      </c>
      <c r="BG61" s="31">
        <v>31717.06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1">
        <v>3178453</v>
      </c>
      <c r="BV61" s="31">
        <v>0</v>
      </c>
      <c r="BW61" s="31">
        <v>0</v>
      </c>
      <c r="BX61" s="31">
        <v>571707</v>
      </c>
      <c r="BY61" s="31">
        <v>1671403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122564.29</v>
      </c>
      <c r="CF61" s="31">
        <v>0</v>
      </c>
      <c r="CG61" s="31">
        <v>65361.440000000002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582995.43000000005</v>
      </c>
      <c r="CO61" s="31">
        <v>0</v>
      </c>
      <c r="CP61" s="31">
        <v>0</v>
      </c>
      <c r="CQ61" s="31">
        <v>0</v>
      </c>
      <c r="CR61" s="31">
        <v>0</v>
      </c>
      <c r="CS61" s="5">
        <v>0</v>
      </c>
      <c r="CT61" s="31">
        <v>0</v>
      </c>
      <c r="CU61" s="31">
        <v>0</v>
      </c>
      <c r="CV61" s="31">
        <v>0</v>
      </c>
      <c r="CW61" s="31">
        <v>176443.29</v>
      </c>
      <c r="CX61" s="31">
        <v>0</v>
      </c>
      <c r="CY61" s="31">
        <v>0</v>
      </c>
      <c r="CZ61" s="31">
        <v>0</v>
      </c>
      <c r="DA61" s="31">
        <v>0</v>
      </c>
      <c r="DB61" s="31">
        <v>0</v>
      </c>
      <c r="DC61" s="31">
        <v>0</v>
      </c>
      <c r="DD61" s="31">
        <v>0</v>
      </c>
      <c r="DE61" s="31">
        <v>0</v>
      </c>
      <c r="DF61" s="31">
        <v>0</v>
      </c>
      <c r="DG61" s="31">
        <v>0</v>
      </c>
      <c r="DH61" s="31">
        <v>871740.56</v>
      </c>
      <c r="DI61" s="31">
        <v>0</v>
      </c>
      <c r="DJ61" s="31">
        <v>0</v>
      </c>
      <c r="DK61" s="31">
        <v>0</v>
      </c>
      <c r="DL61" s="5"/>
      <c r="DM61" s="31">
        <v>0</v>
      </c>
      <c r="DN61" s="31">
        <v>0</v>
      </c>
      <c r="DO61" s="31">
        <v>0</v>
      </c>
      <c r="DP61" s="66">
        <v>1999960.52</v>
      </c>
      <c r="DQ61" s="21">
        <f t="shared" si="3"/>
        <v>133097920.03000002</v>
      </c>
    </row>
    <row r="62" spans="1:121" ht="15.75" thickBot="1" x14ac:dyDescent="0.3">
      <c r="A62" s="13" t="s">
        <v>168</v>
      </c>
      <c r="B62" s="5">
        <v>0</v>
      </c>
      <c r="C62" s="31">
        <v>0</v>
      </c>
      <c r="D62" s="31">
        <v>0</v>
      </c>
      <c r="E62" s="31">
        <v>73271</v>
      </c>
      <c r="F62" s="31">
        <v>0</v>
      </c>
      <c r="G62" s="48">
        <v>392181.66</v>
      </c>
      <c r="H62" s="31">
        <v>0</v>
      </c>
      <c r="I62" s="31">
        <v>2620569.89</v>
      </c>
      <c r="J62" s="31">
        <v>0</v>
      </c>
      <c r="K62" s="31">
        <v>0</v>
      </c>
      <c r="L62" s="31">
        <v>0</v>
      </c>
      <c r="M62" s="31">
        <v>0</v>
      </c>
      <c r="N62" s="31">
        <v>661265.68999999994</v>
      </c>
      <c r="O62" s="31">
        <v>0</v>
      </c>
      <c r="P62" s="31">
        <v>0</v>
      </c>
      <c r="Q62" s="31">
        <v>0</v>
      </c>
      <c r="R62" s="31">
        <v>0</v>
      </c>
      <c r="S62" s="31">
        <v>47206.32</v>
      </c>
      <c r="T62" s="31">
        <v>0</v>
      </c>
      <c r="U62" s="31">
        <v>0</v>
      </c>
      <c r="V62" s="31">
        <v>0</v>
      </c>
      <c r="W62" s="31">
        <v>0</v>
      </c>
      <c r="X62" s="31">
        <v>7349326.0499999998</v>
      </c>
      <c r="Y62" s="139">
        <v>0</v>
      </c>
      <c r="Z62" s="31">
        <v>453187.62</v>
      </c>
      <c r="AA62" s="31">
        <v>0</v>
      </c>
      <c r="AB62" s="31">
        <v>0</v>
      </c>
      <c r="AC62" s="31">
        <v>0</v>
      </c>
      <c r="AD62" s="31">
        <v>0</v>
      </c>
      <c r="AE62" s="31">
        <v>285028.11</v>
      </c>
      <c r="AF62" s="31">
        <v>0</v>
      </c>
      <c r="AG62" s="31">
        <v>0</v>
      </c>
      <c r="AH62" s="31">
        <v>234777.09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32333550.739999998</v>
      </c>
      <c r="AO62" s="31">
        <v>0</v>
      </c>
      <c r="AP62" s="31">
        <v>0</v>
      </c>
      <c r="AQ62" s="31">
        <v>0</v>
      </c>
      <c r="AR62" s="31">
        <v>68743.66</v>
      </c>
      <c r="AS62" s="31">
        <v>85489.52</v>
      </c>
      <c r="AT62" s="31">
        <v>0</v>
      </c>
      <c r="AU62" s="31">
        <v>0</v>
      </c>
      <c r="AV62" s="31">
        <v>234751.37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619244.65</v>
      </c>
      <c r="BC62" s="5">
        <v>0</v>
      </c>
      <c r="BD62" s="31">
        <v>291191.46999999997</v>
      </c>
      <c r="BE62" s="31">
        <v>0</v>
      </c>
      <c r="BF62" s="31">
        <v>0</v>
      </c>
      <c r="BG62" s="31">
        <v>116784.91</v>
      </c>
      <c r="BH62" s="31">
        <v>216638.47</v>
      </c>
      <c r="BI62" s="31">
        <v>0</v>
      </c>
      <c r="BJ62" s="31">
        <v>0</v>
      </c>
      <c r="BK62" s="31">
        <v>0</v>
      </c>
      <c r="BL62" s="31">
        <v>93554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940752.86</v>
      </c>
      <c r="BV62" s="31">
        <v>0</v>
      </c>
      <c r="BW62" s="31">
        <v>0</v>
      </c>
      <c r="BX62" s="31">
        <v>562547.64</v>
      </c>
      <c r="BY62" s="31">
        <v>1102342.1100000001</v>
      </c>
      <c r="BZ62" s="31">
        <v>0</v>
      </c>
      <c r="CA62" s="31">
        <v>0</v>
      </c>
      <c r="CB62" s="31">
        <v>0</v>
      </c>
      <c r="CC62" s="31">
        <v>61867.32</v>
      </c>
      <c r="CD62" s="31">
        <v>0</v>
      </c>
      <c r="CE62" s="31">
        <v>63128.42</v>
      </c>
      <c r="CF62" s="31">
        <v>0</v>
      </c>
      <c r="CG62" s="31">
        <v>0</v>
      </c>
      <c r="CH62" s="31">
        <v>29082.81</v>
      </c>
      <c r="CI62" s="31">
        <v>0</v>
      </c>
      <c r="CJ62" s="31">
        <v>0</v>
      </c>
      <c r="CK62" s="31">
        <v>0</v>
      </c>
      <c r="CL62" s="31">
        <v>0</v>
      </c>
      <c r="CM62" s="31">
        <v>0</v>
      </c>
      <c r="CN62" s="31">
        <v>3227110.44</v>
      </c>
      <c r="CO62" s="31">
        <v>71448.42</v>
      </c>
      <c r="CP62" s="31">
        <v>0</v>
      </c>
      <c r="CQ62" s="31">
        <v>0</v>
      </c>
      <c r="CR62" s="31">
        <v>0</v>
      </c>
      <c r="CS62" s="5">
        <v>0</v>
      </c>
      <c r="CT62" s="31">
        <v>0</v>
      </c>
      <c r="CU62" s="31">
        <v>0</v>
      </c>
      <c r="CV62" s="31">
        <v>0</v>
      </c>
      <c r="CW62" s="31">
        <v>14369.29</v>
      </c>
      <c r="CX62" s="31">
        <v>0</v>
      </c>
      <c r="CY62" s="31">
        <v>0</v>
      </c>
      <c r="CZ62" s="31">
        <v>0</v>
      </c>
      <c r="DA62" s="31">
        <v>0</v>
      </c>
      <c r="DB62" s="31">
        <v>310972.36</v>
      </c>
      <c r="DC62" s="31">
        <v>0</v>
      </c>
      <c r="DD62" s="31">
        <v>0</v>
      </c>
      <c r="DE62" s="31">
        <v>0</v>
      </c>
      <c r="DF62" s="31">
        <v>0</v>
      </c>
      <c r="DG62" s="31">
        <v>0</v>
      </c>
      <c r="DH62" s="31">
        <v>550257.01</v>
      </c>
      <c r="DI62" s="31">
        <v>0</v>
      </c>
      <c r="DJ62" s="31">
        <v>0</v>
      </c>
      <c r="DK62" s="31">
        <v>128785.31</v>
      </c>
      <c r="DL62" s="5"/>
      <c r="DM62" s="31">
        <v>0</v>
      </c>
      <c r="DN62" s="31">
        <v>0</v>
      </c>
      <c r="DO62" s="31">
        <v>0</v>
      </c>
      <c r="DP62" s="66">
        <v>431241.74</v>
      </c>
      <c r="DQ62" s="21">
        <f t="shared" si="3"/>
        <v>53670667.949999988</v>
      </c>
    </row>
    <row r="63" spans="1:121" ht="15.75" thickBot="1" x14ac:dyDescent="0.3">
      <c r="A63" s="29" t="s">
        <v>265</v>
      </c>
      <c r="B63" s="28">
        <v>7960581.0300000012</v>
      </c>
      <c r="C63" s="37">
        <v>4281745.76</v>
      </c>
      <c r="D63" s="37">
        <v>4015115.3000000003</v>
      </c>
      <c r="E63" s="37">
        <v>1472981.83</v>
      </c>
      <c r="F63" s="37">
        <v>3074371.6800000006</v>
      </c>
      <c r="G63" s="49">
        <v>20819232.829999998</v>
      </c>
      <c r="H63" s="37">
        <v>2073001.9499999997</v>
      </c>
      <c r="I63" s="37">
        <v>50952705.000000007</v>
      </c>
      <c r="J63" s="37">
        <v>4133605.2499999995</v>
      </c>
      <c r="K63" s="37">
        <v>643950.13</v>
      </c>
      <c r="L63" s="37">
        <v>592660.68999999994</v>
      </c>
      <c r="M63" s="37">
        <v>1341261.4700000002</v>
      </c>
      <c r="N63" s="37">
        <v>18398604.490000002</v>
      </c>
      <c r="O63" s="37">
        <v>1244576.6299999999</v>
      </c>
      <c r="P63" s="37">
        <v>28580073.600000001</v>
      </c>
      <c r="Q63" s="37">
        <v>3678939.4699999997</v>
      </c>
      <c r="R63" s="37">
        <v>2044232.89</v>
      </c>
      <c r="S63" s="37">
        <v>15797457.859999999</v>
      </c>
      <c r="T63" s="37">
        <v>375560.82999999996</v>
      </c>
      <c r="U63" s="37">
        <v>539096.19999999995</v>
      </c>
      <c r="V63" s="37">
        <v>3799542.8699999996</v>
      </c>
      <c r="W63" s="37">
        <v>7288323.6199999992</v>
      </c>
      <c r="X63" s="37">
        <v>94654315.989999995</v>
      </c>
      <c r="Y63" s="140">
        <v>6064151.3400000017</v>
      </c>
      <c r="Z63" s="37">
        <v>11270988.630000001</v>
      </c>
      <c r="AA63" s="37">
        <v>892690.41999999993</v>
      </c>
      <c r="AB63" s="37">
        <v>620725.42000000004</v>
      </c>
      <c r="AC63" s="37">
        <v>584388.80000000005</v>
      </c>
      <c r="AD63" s="37">
        <v>2540727.4279999998</v>
      </c>
      <c r="AE63" s="37">
        <v>45526766.949999996</v>
      </c>
      <c r="AF63" s="37">
        <v>131569.96</v>
      </c>
      <c r="AG63" s="37">
        <v>432670</v>
      </c>
      <c r="AH63" s="37">
        <v>6103552.0999999996</v>
      </c>
      <c r="AI63" s="37">
        <v>782361.46000000008</v>
      </c>
      <c r="AJ63" s="37">
        <v>19253643.800000001</v>
      </c>
      <c r="AK63" s="37">
        <v>6479982.8099999996</v>
      </c>
      <c r="AL63" s="37">
        <v>10278043.109999999</v>
      </c>
      <c r="AM63" s="37">
        <v>843108.81</v>
      </c>
      <c r="AN63" s="37">
        <v>287084018.06</v>
      </c>
      <c r="AO63" s="37">
        <v>679621.03</v>
      </c>
      <c r="AP63" s="37">
        <v>1255855.27</v>
      </c>
      <c r="AQ63" s="37">
        <v>3412477.81</v>
      </c>
      <c r="AR63" s="37">
        <v>4551620.96</v>
      </c>
      <c r="AS63" s="37">
        <v>20117982.130000003</v>
      </c>
      <c r="AT63" s="37">
        <v>5302385.24</v>
      </c>
      <c r="AU63" s="37">
        <v>12804113.849000001</v>
      </c>
      <c r="AV63" s="37">
        <v>7309646.1699999999</v>
      </c>
      <c r="AW63" s="37">
        <v>6460531.21</v>
      </c>
      <c r="AX63" s="37">
        <v>1082696.27</v>
      </c>
      <c r="AY63" s="37">
        <v>9180001.7899999991</v>
      </c>
      <c r="AZ63" s="37">
        <v>4490561.21</v>
      </c>
      <c r="BA63" s="37">
        <v>862792.77</v>
      </c>
      <c r="BB63" s="37">
        <v>41396945.859999999</v>
      </c>
      <c r="BC63" s="28">
        <v>2915272.21</v>
      </c>
      <c r="BD63" s="37">
        <v>10881925.4</v>
      </c>
      <c r="BE63" s="37">
        <v>214114.38</v>
      </c>
      <c r="BF63" s="37">
        <v>930404</v>
      </c>
      <c r="BG63" s="37">
        <v>4516284.5200000005</v>
      </c>
      <c r="BH63" s="37">
        <v>4670724.95</v>
      </c>
      <c r="BI63" s="37">
        <v>1456278.04</v>
      </c>
      <c r="BJ63" s="37">
        <v>1191765.8900000001</v>
      </c>
      <c r="BK63" s="37">
        <v>1105815.6400000001</v>
      </c>
      <c r="BL63" s="37">
        <v>22856476.379999999</v>
      </c>
      <c r="BM63" s="37">
        <v>1826349.5999999999</v>
      </c>
      <c r="BN63" s="37">
        <v>1783563.18</v>
      </c>
      <c r="BO63" s="37">
        <v>8390185.3099999987</v>
      </c>
      <c r="BP63" s="37">
        <v>886393.25</v>
      </c>
      <c r="BQ63" s="37">
        <v>1320206.8900000001</v>
      </c>
      <c r="BR63" s="37">
        <v>175070.8</v>
      </c>
      <c r="BS63" s="37">
        <v>2883820.6199999996</v>
      </c>
      <c r="BT63" s="37">
        <v>27398333.48</v>
      </c>
      <c r="BU63" s="37">
        <v>12394659.529999999</v>
      </c>
      <c r="BV63" s="37">
        <v>567231.97</v>
      </c>
      <c r="BW63" s="37">
        <v>350595.14999999997</v>
      </c>
      <c r="BX63" s="37">
        <v>12451200.480000004</v>
      </c>
      <c r="BY63" s="37">
        <v>21841204.130000003</v>
      </c>
      <c r="BZ63" s="37">
        <v>1630101.5699999998</v>
      </c>
      <c r="CA63" s="37">
        <v>436165.78</v>
      </c>
      <c r="CB63" s="37">
        <v>1177503.0899999999</v>
      </c>
      <c r="CC63" s="37">
        <v>6382613.0800000001</v>
      </c>
      <c r="CD63" s="37">
        <v>16450943.129999999</v>
      </c>
      <c r="CE63" s="37">
        <v>7431838.9999999991</v>
      </c>
      <c r="CF63" s="37">
        <v>7515485.3999999985</v>
      </c>
      <c r="CG63" s="37">
        <v>3401490.87</v>
      </c>
      <c r="CH63" s="37">
        <v>4940534.58</v>
      </c>
      <c r="CI63" s="37">
        <v>2455986.88</v>
      </c>
      <c r="CJ63" s="37">
        <v>1188903.82</v>
      </c>
      <c r="CK63" s="37">
        <v>1446706.98</v>
      </c>
      <c r="CL63" s="37">
        <v>11237608.179999998</v>
      </c>
      <c r="CM63" s="37">
        <v>1230794.4300000002</v>
      </c>
      <c r="CN63" s="37">
        <v>117916833.56</v>
      </c>
      <c r="CO63" s="37">
        <v>16669105.25</v>
      </c>
      <c r="CP63" s="37">
        <v>1761622.3299999998</v>
      </c>
      <c r="CQ63" s="37">
        <v>8329230</v>
      </c>
      <c r="CR63" s="37">
        <v>331603.52999999997</v>
      </c>
      <c r="CS63" s="28">
        <v>1529271</v>
      </c>
      <c r="CT63" s="37">
        <v>2055827.74</v>
      </c>
      <c r="CU63" s="37">
        <v>575650.63</v>
      </c>
      <c r="CV63" s="37">
        <v>1133630.51</v>
      </c>
      <c r="CW63" s="37">
        <v>5360533.5</v>
      </c>
      <c r="CX63" s="37">
        <v>496625</v>
      </c>
      <c r="CY63" s="37">
        <v>1460983.42</v>
      </c>
      <c r="CZ63" s="37">
        <v>10678479.189999999</v>
      </c>
      <c r="DA63" s="37">
        <v>4355428.1399999997</v>
      </c>
      <c r="DB63" s="37">
        <v>5213497.5700000012</v>
      </c>
      <c r="DC63" s="37">
        <v>3052482.2800000003</v>
      </c>
      <c r="DD63" s="37">
        <v>1154669.8600000001</v>
      </c>
      <c r="DE63" s="37">
        <v>2104423</v>
      </c>
      <c r="DF63" s="37">
        <v>2777124.07</v>
      </c>
      <c r="DG63" s="37">
        <v>961200.70000000007</v>
      </c>
      <c r="DH63" s="37">
        <v>13317972.140000001</v>
      </c>
      <c r="DI63" s="37">
        <v>1763754.6800000002</v>
      </c>
      <c r="DJ63" s="37">
        <v>4439745.2299999995</v>
      </c>
      <c r="DK63" s="37">
        <v>8896228.2100000009</v>
      </c>
      <c r="DL63" s="28"/>
      <c r="DM63" s="37">
        <v>789586.97</v>
      </c>
      <c r="DN63" s="37">
        <v>2485004.5</v>
      </c>
      <c r="DO63" s="37">
        <v>28952569.669999998</v>
      </c>
      <c r="DP63" s="37">
        <v>8881117.1500000004</v>
      </c>
      <c r="DQ63" s="23"/>
    </row>
    <row r="64" spans="1:121" ht="15.75" thickBot="1" x14ac:dyDescent="0.3">
      <c r="A64" s="6" t="s">
        <v>250</v>
      </c>
      <c r="B64" s="6"/>
      <c r="C64" s="35"/>
      <c r="D64" s="35"/>
      <c r="E64" s="35"/>
      <c r="F64" s="35"/>
      <c r="G64" s="4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1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6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6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6"/>
      <c r="DM64" s="35"/>
      <c r="DN64" s="35"/>
      <c r="DO64" s="35"/>
      <c r="DP64" s="35"/>
      <c r="DQ64" s="23"/>
    </row>
    <row r="65" spans="1:121" ht="15.75" thickBot="1" x14ac:dyDescent="0.3">
      <c r="A65" s="13" t="s">
        <v>169</v>
      </c>
      <c r="B65" s="5">
        <v>0</v>
      </c>
      <c r="C65" s="31">
        <v>0</v>
      </c>
      <c r="D65" s="31">
        <v>0</v>
      </c>
      <c r="E65" s="31">
        <v>0</v>
      </c>
      <c r="F65" s="31">
        <v>0</v>
      </c>
      <c r="G65" s="48">
        <v>24966.28</v>
      </c>
      <c r="H65" s="31">
        <v>0</v>
      </c>
      <c r="I65" s="31">
        <v>20702</v>
      </c>
      <c r="J65" s="31">
        <v>0</v>
      </c>
      <c r="K65" s="31">
        <v>0</v>
      </c>
      <c r="L65" s="31">
        <v>0</v>
      </c>
      <c r="M65" s="31">
        <v>0</v>
      </c>
      <c r="N65" s="31">
        <v>17288.060000000001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100093.98</v>
      </c>
      <c r="Y65" s="139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14433.28</v>
      </c>
      <c r="AF65" s="31">
        <v>0</v>
      </c>
      <c r="AG65" s="31">
        <v>0</v>
      </c>
      <c r="AH65" s="31">
        <v>0</v>
      </c>
      <c r="AI65" s="31">
        <v>0</v>
      </c>
      <c r="AJ65" s="31">
        <v>13920</v>
      </c>
      <c r="AK65" s="31">
        <v>0</v>
      </c>
      <c r="AL65" s="31">
        <v>0</v>
      </c>
      <c r="AM65" s="31">
        <v>0</v>
      </c>
      <c r="AN65" s="31">
        <v>2752810.92</v>
      </c>
      <c r="AO65" s="31">
        <v>0</v>
      </c>
      <c r="AP65" s="31">
        <v>0</v>
      </c>
      <c r="AQ65" s="31">
        <v>0</v>
      </c>
      <c r="AR65" s="31">
        <v>0</v>
      </c>
      <c r="AS65" s="31">
        <v>21025</v>
      </c>
      <c r="AT65" s="31">
        <v>0</v>
      </c>
      <c r="AU65" s="31">
        <v>0</v>
      </c>
      <c r="AV65" s="31">
        <v>4862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5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7783.61</v>
      </c>
      <c r="BV65" s="31">
        <v>0</v>
      </c>
      <c r="BW65" s="31">
        <v>0</v>
      </c>
      <c r="BX65" s="31">
        <v>11681</v>
      </c>
      <c r="BY65" s="31">
        <v>5661</v>
      </c>
      <c r="BZ65" s="31">
        <v>0</v>
      </c>
      <c r="CA65" s="31">
        <v>0</v>
      </c>
      <c r="CB65" s="31">
        <v>0</v>
      </c>
      <c r="CC65" s="31">
        <v>0</v>
      </c>
      <c r="CD65" s="31">
        <v>0</v>
      </c>
      <c r="CE65" s="31">
        <v>0</v>
      </c>
      <c r="CF65" s="31">
        <v>6000</v>
      </c>
      <c r="CG65" s="31">
        <v>0</v>
      </c>
      <c r="CH65" s="31">
        <v>0</v>
      </c>
      <c r="CI65" s="31">
        <v>0</v>
      </c>
      <c r="CJ65" s="31">
        <v>0</v>
      </c>
      <c r="CK65" s="31">
        <v>0</v>
      </c>
      <c r="CL65" s="31">
        <v>0</v>
      </c>
      <c r="CM65" s="31">
        <v>0</v>
      </c>
      <c r="CN65" s="31">
        <v>167972.68</v>
      </c>
      <c r="CO65" s="31">
        <v>0</v>
      </c>
      <c r="CP65" s="31">
        <v>0</v>
      </c>
      <c r="CQ65" s="31">
        <v>11400</v>
      </c>
      <c r="CR65" s="31">
        <v>0</v>
      </c>
      <c r="CS65" s="5">
        <v>0</v>
      </c>
      <c r="CT65" s="31">
        <v>0</v>
      </c>
      <c r="CU65" s="31">
        <v>0</v>
      </c>
      <c r="CV65" s="31">
        <v>0</v>
      </c>
      <c r="CW65" s="31">
        <v>0</v>
      </c>
      <c r="CX65" s="31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31">
        <v>0</v>
      </c>
      <c r="DF65" s="31">
        <v>0</v>
      </c>
      <c r="DG65" s="31">
        <v>0</v>
      </c>
      <c r="DH65" s="31">
        <v>2154.2600000000002</v>
      </c>
      <c r="DI65" s="31">
        <v>0</v>
      </c>
      <c r="DJ65" s="31">
        <v>0</v>
      </c>
      <c r="DK65" s="31">
        <v>0</v>
      </c>
      <c r="DL65" s="5"/>
      <c r="DM65" s="31">
        <v>0</v>
      </c>
      <c r="DN65" s="31">
        <v>0</v>
      </c>
      <c r="DO65" s="31">
        <v>0</v>
      </c>
      <c r="DP65" s="66">
        <v>7852</v>
      </c>
      <c r="DQ65" s="21">
        <f>SUM(B65:DP65)</f>
        <v>3190606.07</v>
      </c>
    </row>
    <row r="66" spans="1:121" ht="15.75" thickBot="1" x14ac:dyDescent="0.3">
      <c r="A66" s="13" t="s">
        <v>170</v>
      </c>
      <c r="B66" s="5">
        <v>4568329</v>
      </c>
      <c r="C66" s="31">
        <v>2691751</v>
      </c>
      <c r="D66" s="31">
        <v>4074331</v>
      </c>
      <c r="E66" s="31">
        <v>0</v>
      </c>
      <c r="F66" s="31">
        <v>4174914</v>
      </c>
      <c r="G66" s="48">
        <v>3857840.34</v>
      </c>
      <c r="H66" s="31">
        <v>2655489</v>
      </c>
      <c r="I66" s="31">
        <v>24203231</v>
      </c>
      <c r="J66" s="31">
        <v>2585880</v>
      </c>
      <c r="K66" s="31">
        <v>1224033</v>
      </c>
      <c r="L66" s="31">
        <v>757087</v>
      </c>
      <c r="M66" s="31">
        <v>205853.22</v>
      </c>
      <c r="N66" s="31">
        <v>2182769.04</v>
      </c>
      <c r="O66" s="31">
        <v>1068112.05</v>
      </c>
      <c r="P66" s="31">
        <v>12635726</v>
      </c>
      <c r="Q66" s="31">
        <v>6432308</v>
      </c>
      <c r="R66" s="31">
        <v>1112286</v>
      </c>
      <c r="S66" s="31">
        <v>3700625.5</v>
      </c>
      <c r="T66" s="31">
        <v>535560</v>
      </c>
      <c r="U66" s="31">
        <v>927881.34</v>
      </c>
      <c r="V66" s="31">
        <v>915364</v>
      </c>
      <c r="W66" s="31">
        <v>4325144</v>
      </c>
      <c r="X66" s="31">
        <v>18061502.34</v>
      </c>
      <c r="Y66" s="139">
        <v>5512824</v>
      </c>
      <c r="Z66" s="31">
        <v>3608948.51</v>
      </c>
      <c r="AA66" s="31">
        <v>1961316</v>
      </c>
      <c r="AB66" s="31">
        <v>929058</v>
      </c>
      <c r="AC66" s="31">
        <v>0</v>
      </c>
      <c r="AD66" s="31">
        <v>1017879</v>
      </c>
      <c r="AE66" s="31">
        <v>11433879</v>
      </c>
      <c r="AF66" s="31">
        <v>623877</v>
      </c>
      <c r="AG66" s="31">
        <v>119769</v>
      </c>
      <c r="AH66" s="31">
        <v>3794426.88</v>
      </c>
      <c r="AI66" s="31">
        <v>0</v>
      </c>
      <c r="AJ66" s="31">
        <v>17827849.850000001</v>
      </c>
      <c r="AK66" s="31">
        <v>6057613</v>
      </c>
      <c r="AL66" s="31">
        <v>3380491</v>
      </c>
      <c r="AM66" s="31">
        <v>1046073</v>
      </c>
      <c r="AN66" s="31">
        <v>95681885.219999999</v>
      </c>
      <c r="AO66" s="31">
        <v>1373193</v>
      </c>
      <c r="AP66" s="31">
        <v>1631930</v>
      </c>
      <c r="AQ66" s="31">
        <v>1054400</v>
      </c>
      <c r="AR66" s="31">
        <v>1415252.42</v>
      </c>
      <c r="AS66" s="31">
        <v>13113377.93</v>
      </c>
      <c r="AT66" s="31">
        <v>2762580</v>
      </c>
      <c r="AU66" s="31">
        <v>7486190</v>
      </c>
      <c r="AV66" s="31">
        <v>3172548</v>
      </c>
      <c r="AW66" s="31">
        <v>3375953</v>
      </c>
      <c r="AX66" s="31">
        <v>394795.31</v>
      </c>
      <c r="AY66" s="31">
        <v>6000627.9900000002</v>
      </c>
      <c r="AZ66" s="31">
        <v>3358648</v>
      </c>
      <c r="BA66" s="31">
        <v>0</v>
      </c>
      <c r="BB66" s="31">
        <v>48302032</v>
      </c>
      <c r="BC66" s="5">
        <v>1487713</v>
      </c>
      <c r="BD66" s="31">
        <v>1999130.01</v>
      </c>
      <c r="BE66" s="31">
        <v>153995</v>
      </c>
      <c r="BF66" s="31">
        <v>659456.75</v>
      </c>
      <c r="BG66" s="31">
        <v>0</v>
      </c>
      <c r="BH66" s="31">
        <v>3980688</v>
      </c>
      <c r="BI66" s="31">
        <v>2703323.45</v>
      </c>
      <c r="BJ66" s="31">
        <v>587468</v>
      </c>
      <c r="BK66" s="31">
        <v>302320</v>
      </c>
      <c r="BL66" s="31">
        <v>19195383</v>
      </c>
      <c r="BM66" s="31">
        <v>4901037</v>
      </c>
      <c r="BN66" s="31">
        <v>0</v>
      </c>
      <c r="BO66" s="31">
        <v>8915394</v>
      </c>
      <c r="BP66" s="31">
        <v>107294</v>
      </c>
      <c r="BQ66" s="31">
        <v>2150600</v>
      </c>
      <c r="BR66" s="31">
        <v>140079</v>
      </c>
      <c r="BS66" s="31">
        <v>4130645</v>
      </c>
      <c r="BT66" s="31">
        <v>15455632</v>
      </c>
      <c r="BU66" s="31">
        <v>6589504.5800000001</v>
      </c>
      <c r="BV66" s="31">
        <v>136112</v>
      </c>
      <c r="BW66" s="31">
        <v>871431</v>
      </c>
      <c r="BX66" s="31">
        <v>4906392.12</v>
      </c>
      <c r="BY66" s="31">
        <v>8486821</v>
      </c>
      <c r="BZ66" s="31">
        <v>3461124</v>
      </c>
      <c r="CA66" s="31">
        <v>460449.35</v>
      </c>
      <c r="CB66" s="31">
        <v>1219965.6000000001</v>
      </c>
      <c r="CC66" s="31">
        <v>3874418</v>
      </c>
      <c r="CD66" s="31">
        <v>6620809.0300000003</v>
      </c>
      <c r="CE66" s="31">
        <v>1725911</v>
      </c>
      <c r="CF66" s="31">
        <v>2780672.94</v>
      </c>
      <c r="CG66" s="31">
        <v>2117785.0099999998</v>
      </c>
      <c r="CH66" s="31">
        <v>2714238</v>
      </c>
      <c r="CI66" s="31">
        <v>490517</v>
      </c>
      <c r="CJ66" s="31">
        <v>983772.98</v>
      </c>
      <c r="CK66" s="31">
        <v>1452584</v>
      </c>
      <c r="CL66" s="31">
        <v>8907116</v>
      </c>
      <c r="CM66" s="31">
        <v>1552056</v>
      </c>
      <c r="CN66" s="31">
        <v>36812573.770000003</v>
      </c>
      <c r="CO66" s="31">
        <v>6512010</v>
      </c>
      <c r="CP66" s="31">
        <v>688957</v>
      </c>
      <c r="CQ66" s="31">
        <v>5219023.41</v>
      </c>
      <c r="CR66" s="31">
        <v>268865.84999999998</v>
      </c>
      <c r="CS66" s="5">
        <v>1717712</v>
      </c>
      <c r="CT66" s="31">
        <v>1498323</v>
      </c>
      <c r="CU66" s="31">
        <v>0</v>
      </c>
      <c r="CV66" s="31">
        <v>1071107</v>
      </c>
      <c r="CW66" s="31">
        <v>1160424</v>
      </c>
      <c r="CX66" s="31">
        <v>714060</v>
      </c>
      <c r="CY66" s="31">
        <v>2515272</v>
      </c>
      <c r="CZ66" s="31">
        <v>7975071</v>
      </c>
      <c r="DA66" s="31">
        <v>4292830</v>
      </c>
      <c r="DB66" s="31">
        <v>2105806</v>
      </c>
      <c r="DC66" s="31">
        <v>4161075</v>
      </c>
      <c r="DD66" s="31">
        <v>664275</v>
      </c>
      <c r="DE66" s="31">
        <v>754968</v>
      </c>
      <c r="DF66" s="31">
        <v>2848131</v>
      </c>
      <c r="DG66" s="31">
        <v>1228440</v>
      </c>
      <c r="DH66" s="31">
        <v>5077129.9800000004</v>
      </c>
      <c r="DI66" s="31">
        <v>2145677.9</v>
      </c>
      <c r="DJ66" s="31">
        <v>3030706</v>
      </c>
      <c r="DK66" s="31">
        <v>3529464</v>
      </c>
      <c r="DL66" s="5"/>
      <c r="DM66" s="31">
        <v>0</v>
      </c>
      <c r="DN66" s="31">
        <v>2889544.45</v>
      </c>
      <c r="DO66" s="31">
        <v>5280320</v>
      </c>
      <c r="DP66" s="66">
        <v>4717381</v>
      </c>
      <c r="DQ66" s="21">
        <f t="shared" ref="DQ66:DQ92" si="4">SUM(B66:DP66)</f>
        <v>584434419.12</v>
      </c>
    </row>
    <row r="67" spans="1:121" ht="15.75" thickBot="1" x14ac:dyDescent="0.3">
      <c r="A67" s="13" t="s">
        <v>171</v>
      </c>
      <c r="B67" s="5">
        <v>0</v>
      </c>
      <c r="C67" s="31">
        <v>0</v>
      </c>
      <c r="D67" s="31">
        <v>0</v>
      </c>
      <c r="E67" s="31">
        <v>115057</v>
      </c>
      <c r="F67" s="31">
        <v>0</v>
      </c>
      <c r="G67" s="48">
        <v>447419.28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578066.02</v>
      </c>
      <c r="Y67" s="139">
        <v>0</v>
      </c>
      <c r="Z67" s="31">
        <v>0</v>
      </c>
      <c r="AA67" s="31">
        <v>0</v>
      </c>
      <c r="AB67" s="31">
        <v>0</v>
      </c>
      <c r="AC67" s="31">
        <v>143163</v>
      </c>
      <c r="AD67" s="31">
        <v>507159</v>
      </c>
      <c r="AE67" s="31">
        <v>0</v>
      </c>
      <c r="AF67" s="31">
        <v>0</v>
      </c>
      <c r="AG67" s="31">
        <v>0</v>
      </c>
      <c r="AH67" s="31">
        <v>0</v>
      </c>
      <c r="AI67" s="31">
        <v>437286</v>
      </c>
      <c r="AJ67" s="31">
        <v>0</v>
      </c>
      <c r="AK67" s="31">
        <v>0</v>
      </c>
      <c r="AL67" s="31">
        <v>0</v>
      </c>
      <c r="AM67" s="31">
        <v>0</v>
      </c>
      <c r="AN67" s="31">
        <v>3125388.93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1037268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858422</v>
      </c>
      <c r="BB67" s="31">
        <v>0</v>
      </c>
      <c r="BC67" s="5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386227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1905086</v>
      </c>
      <c r="BU67" s="31">
        <v>0</v>
      </c>
      <c r="BV67" s="31">
        <v>0</v>
      </c>
      <c r="BW67" s="31">
        <v>0</v>
      </c>
      <c r="BX67" s="31">
        <v>0</v>
      </c>
      <c r="BY67" s="31">
        <v>0</v>
      </c>
      <c r="BZ67" s="31">
        <v>0</v>
      </c>
      <c r="CA67" s="31">
        <v>0</v>
      </c>
      <c r="CB67" s="31">
        <v>0</v>
      </c>
      <c r="CC67" s="31">
        <v>0</v>
      </c>
      <c r="CD67" s="31">
        <v>0</v>
      </c>
      <c r="CE67" s="31">
        <v>0</v>
      </c>
      <c r="CF67" s="31">
        <v>0</v>
      </c>
      <c r="CG67" s="31">
        <v>0</v>
      </c>
      <c r="CH67" s="31">
        <v>0</v>
      </c>
      <c r="CI67" s="31">
        <v>0</v>
      </c>
      <c r="CJ67" s="31">
        <v>0</v>
      </c>
      <c r="CK67" s="31">
        <v>0</v>
      </c>
      <c r="CL67" s="31">
        <v>0</v>
      </c>
      <c r="CM67" s="31">
        <v>0</v>
      </c>
      <c r="CN67" s="31">
        <v>264456</v>
      </c>
      <c r="CO67" s="31">
        <v>0</v>
      </c>
      <c r="CP67" s="31">
        <v>0</v>
      </c>
      <c r="CQ67" s="31">
        <v>0</v>
      </c>
      <c r="CR67" s="31">
        <v>0</v>
      </c>
      <c r="CS67" s="5">
        <v>0</v>
      </c>
      <c r="CT67" s="31">
        <v>0</v>
      </c>
      <c r="CU67" s="31">
        <v>44335.9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1">
        <v>0</v>
      </c>
      <c r="DJ67" s="31">
        <v>850554</v>
      </c>
      <c r="DK67" s="31">
        <v>0</v>
      </c>
      <c r="DL67" s="5"/>
      <c r="DM67" s="31">
        <v>0</v>
      </c>
      <c r="DN67" s="31">
        <v>0</v>
      </c>
      <c r="DO67" s="31">
        <v>0</v>
      </c>
      <c r="DP67" s="66">
        <v>61615</v>
      </c>
      <c r="DQ67" s="21">
        <f t="shared" si="4"/>
        <v>10761503.130000001</v>
      </c>
    </row>
    <row r="68" spans="1:121" ht="15.75" thickBot="1" x14ac:dyDescent="0.3">
      <c r="A68" s="13" t="s">
        <v>172</v>
      </c>
      <c r="B68" s="5">
        <v>1049782</v>
      </c>
      <c r="C68" s="31">
        <v>0</v>
      </c>
      <c r="D68" s="31">
        <v>0</v>
      </c>
      <c r="E68" s="31">
        <v>152441</v>
      </c>
      <c r="F68" s="31">
        <v>0</v>
      </c>
      <c r="G68" s="48">
        <v>617724.36</v>
      </c>
      <c r="H68" s="31">
        <v>0</v>
      </c>
      <c r="I68" s="31">
        <v>71366</v>
      </c>
      <c r="J68" s="31">
        <v>0</v>
      </c>
      <c r="K68" s="31">
        <v>269590</v>
      </c>
      <c r="L68" s="31">
        <v>0</v>
      </c>
      <c r="M68" s="31">
        <v>0</v>
      </c>
      <c r="N68" s="31">
        <v>957288.06</v>
      </c>
      <c r="O68" s="31">
        <v>0</v>
      </c>
      <c r="P68" s="31">
        <v>237926</v>
      </c>
      <c r="Q68" s="31">
        <v>0</v>
      </c>
      <c r="R68" s="31">
        <v>212310</v>
      </c>
      <c r="S68" s="31">
        <v>0</v>
      </c>
      <c r="T68" s="31">
        <v>0</v>
      </c>
      <c r="U68" s="31">
        <v>0</v>
      </c>
      <c r="V68" s="31">
        <v>0</v>
      </c>
      <c r="W68" s="31">
        <v>144000</v>
      </c>
      <c r="X68" s="31">
        <v>7138658.6200000001</v>
      </c>
      <c r="Y68" s="139">
        <v>0</v>
      </c>
      <c r="Z68" s="31">
        <v>0</v>
      </c>
      <c r="AA68" s="31">
        <v>373044</v>
      </c>
      <c r="AB68" s="31">
        <v>0</v>
      </c>
      <c r="AC68" s="31">
        <v>0</v>
      </c>
      <c r="AD68" s="31">
        <v>154325</v>
      </c>
      <c r="AE68" s="31">
        <v>0</v>
      </c>
      <c r="AF68" s="31">
        <v>0</v>
      </c>
      <c r="AG68" s="31">
        <v>701</v>
      </c>
      <c r="AH68" s="31">
        <v>0</v>
      </c>
      <c r="AI68" s="31">
        <v>0</v>
      </c>
      <c r="AJ68" s="31">
        <v>0</v>
      </c>
      <c r="AK68" s="31">
        <v>441002</v>
      </c>
      <c r="AL68" s="31">
        <v>0</v>
      </c>
      <c r="AM68" s="31">
        <v>0</v>
      </c>
      <c r="AN68" s="31">
        <v>4279734.87</v>
      </c>
      <c r="AO68" s="31">
        <v>0</v>
      </c>
      <c r="AP68" s="31">
        <v>111950</v>
      </c>
      <c r="AQ68" s="31">
        <v>672350</v>
      </c>
      <c r="AR68" s="31">
        <v>0</v>
      </c>
      <c r="AS68" s="31">
        <v>0</v>
      </c>
      <c r="AT68" s="31">
        <v>0</v>
      </c>
      <c r="AU68" s="31">
        <v>452141</v>
      </c>
      <c r="AV68" s="31">
        <v>202019</v>
      </c>
      <c r="AW68" s="31">
        <v>8695</v>
      </c>
      <c r="AX68" s="31">
        <v>0</v>
      </c>
      <c r="AY68" s="31">
        <v>233445</v>
      </c>
      <c r="AZ68" s="31">
        <v>0</v>
      </c>
      <c r="BA68" s="31">
        <v>0</v>
      </c>
      <c r="BB68" s="31">
        <v>0</v>
      </c>
      <c r="BC68" s="5">
        <v>0</v>
      </c>
      <c r="BD68" s="31">
        <v>639914</v>
      </c>
      <c r="BE68" s="31">
        <v>0</v>
      </c>
      <c r="BF68" s="31">
        <v>32117</v>
      </c>
      <c r="BG68" s="31">
        <v>54834</v>
      </c>
      <c r="BH68" s="31">
        <v>0</v>
      </c>
      <c r="BI68" s="31">
        <v>541334.55000000005</v>
      </c>
      <c r="BJ68" s="31">
        <v>0</v>
      </c>
      <c r="BK68" s="31">
        <v>88922</v>
      </c>
      <c r="BL68" s="31">
        <v>0</v>
      </c>
      <c r="BM68" s="31">
        <v>0</v>
      </c>
      <c r="BN68" s="31">
        <v>0</v>
      </c>
      <c r="BO68" s="31">
        <v>652436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304200.84999999998</v>
      </c>
      <c r="BV68" s="31">
        <v>0</v>
      </c>
      <c r="BW68" s="31">
        <v>0</v>
      </c>
      <c r="BX68" s="31">
        <v>922869.88</v>
      </c>
      <c r="BY68" s="31">
        <v>1225263</v>
      </c>
      <c r="BZ68" s="31">
        <v>768072</v>
      </c>
      <c r="CA68" s="31">
        <v>0</v>
      </c>
      <c r="CB68" s="31">
        <v>25188</v>
      </c>
      <c r="CC68" s="31">
        <v>0</v>
      </c>
      <c r="CD68" s="31">
        <v>0</v>
      </c>
      <c r="CE68" s="31">
        <v>791228</v>
      </c>
      <c r="CF68" s="31">
        <v>0</v>
      </c>
      <c r="CG68" s="31">
        <v>37252</v>
      </c>
      <c r="CH68" s="31">
        <v>0</v>
      </c>
      <c r="CI68" s="31">
        <v>0</v>
      </c>
      <c r="CJ68" s="31">
        <v>0</v>
      </c>
      <c r="CK68" s="31">
        <v>180519</v>
      </c>
      <c r="CL68" s="31">
        <v>117347</v>
      </c>
      <c r="CM68" s="31">
        <v>0</v>
      </c>
      <c r="CN68" s="31">
        <v>2373987.33</v>
      </c>
      <c r="CO68" s="31">
        <v>0</v>
      </c>
      <c r="CP68" s="31">
        <v>0</v>
      </c>
      <c r="CQ68" s="31">
        <v>0</v>
      </c>
      <c r="CR68" s="31">
        <v>0</v>
      </c>
      <c r="CS68" s="5">
        <v>0</v>
      </c>
      <c r="CT68" s="31">
        <v>0</v>
      </c>
      <c r="CU68" s="31">
        <v>0</v>
      </c>
      <c r="CV68" s="31">
        <v>0</v>
      </c>
      <c r="CW68" s="31">
        <v>562648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804551</v>
      </c>
      <c r="DD68" s="31">
        <v>0</v>
      </c>
      <c r="DE68" s="31">
        <v>0</v>
      </c>
      <c r="DF68" s="31">
        <v>148452</v>
      </c>
      <c r="DG68" s="31">
        <v>31395</v>
      </c>
      <c r="DH68" s="31">
        <v>1130977.18</v>
      </c>
      <c r="DI68" s="31">
        <v>248962</v>
      </c>
      <c r="DJ68" s="31">
        <v>1006976</v>
      </c>
      <c r="DK68" s="31">
        <v>326028</v>
      </c>
      <c r="DL68" s="5"/>
      <c r="DM68" s="31">
        <v>0</v>
      </c>
      <c r="DN68" s="31">
        <v>0</v>
      </c>
      <c r="DO68" s="31">
        <v>1170577</v>
      </c>
      <c r="DP68" s="66">
        <v>904384.57</v>
      </c>
      <c r="DQ68" s="21">
        <f t="shared" si="4"/>
        <v>32870928.270000003</v>
      </c>
    </row>
    <row r="69" spans="1:121" ht="15.75" thickBot="1" x14ac:dyDescent="0.3">
      <c r="A69" s="13" t="s">
        <v>173</v>
      </c>
      <c r="B69" s="5">
        <v>0</v>
      </c>
      <c r="C69" s="31">
        <v>0</v>
      </c>
      <c r="D69" s="31">
        <v>0</v>
      </c>
      <c r="E69" s="31">
        <v>0</v>
      </c>
      <c r="F69" s="31">
        <v>0</v>
      </c>
      <c r="G69" s="4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139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428510907.16000003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5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v>0</v>
      </c>
      <c r="BS69" s="31">
        <v>0</v>
      </c>
      <c r="BT69" s="31">
        <v>0</v>
      </c>
      <c r="BU69" s="31">
        <v>0</v>
      </c>
      <c r="BV69" s="31">
        <v>0</v>
      </c>
      <c r="BW69" s="31">
        <v>0</v>
      </c>
      <c r="BX69" s="31">
        <v>0</v>
      </c>
      <c r="BY69" s="31">
        <v>0</v>
      </c>
      <c r="BZ69" s="31">
        <v>0</v>
      </c>
      <c r="CA69" s="31">
        <v>0</v>
      </c>
      <c r="CB69" s="31">
        <v>0</v>
      </c>
      <c r="CC69" s="31">
        <v>0</v>
      </c>
      <c r="CD69" s="31">
        <v>0</v>
      </c>
      <c r="CE69" s="31">
        <v>0</v>
      </c>
      <c r="CF69" s="31">
        <v>0</v>
      </c>
      <c r="CG69" s="31">
        <v>0</v>
      </c>
      <c r="CH69" s="31">
        <v>0</v>
      </c>
      <c r="CI69" s="31">
        <v>0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31">
        <v>0</v>
      </c>
      <c r="CQ69" s="31">
        <v>0</v>
      </c>
      <c r="CR69" s="31">
        <v>0</v>
      </c>
      <c r="CS69" s="5">
        <v>0</v>
      </c>
      <c r="CT69" s="31">
        <v>0</v>
      </c>
      <c r="CU69" s="31">
        <v>0</v>
      </c>
      <c r="CV69" s="31">
        <v>0</v>
      </c>
      <c r="CW69" s="31">
        <v>0</v>
      </c>
      <c r="CX69" s="31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31">
        <v>0</v>
      </c>
      <c r="DF69" s="31">
        <v>0</v>
      </c>
      <c r="DG69" s="31">
        <v>0</v>
      </c>
      <c r="DH69" s="31">
        <v>0</v>
      </c>
      <c r="DI69" s="31">
        <v>0</v>
      </c>
      <c r="DJ69" s="31">
        <v>0</v>
      </c>
      <c r="DK69" s="31">
        <v>0</v>
      </c>
      <c r="DL69" s="5"/>
      <c r="DM69" s="31">
        <v>0</v>
      </c>
      <c r="DN69" s="31">
        <v>0</v>
      </c>
      <c r="DO69" s="31">
        <v>0</v>
      </c>
      <c r="DP69" s="66">
        <v>0</v>
      </c>
      <c r="DQ69" s="21">
        <f t="shared" si="4"/>
        <v>428510907.16000003</v>
      </c>
    </row>
    <row r="70" spans="1:121" ht="15.75" thickBot="1" x14ac:dyDescent="0.3">
      <c r="A70" s="9" t="s">
        <v>174</v>
      </c>
      <c r="B70" s="5">
        <v>225123.28</v>
      </c>
      <c r="C70" s="31">
        <v>0</v>
      </c>
      <c r="D70" s="31">
        <v>0</v>
      </c>
      <c r="E70" s="31">
        <v>0</v>
      </c>
      <c r="F70" s="31">
        <v>0</v>
      </c>
      <c r="G70" s="48">
        <v>1045271.58</v>
      </c>
      <c r="H70" s="31">
        <v>252487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1027353.25</v>
      </c>
      <c r="O70" s="31">
        <v>0</v>
      </c>
      <c r="P70" s="31">
        <v>0</v>
      </c>
      <c r="Q70" s="31">
        <v>0</v>
      </c>
      <c r="R70" s="31">
        <v>77955.960000000006</v>
      </c>
      <c r="S70" s="31">
        <v>1759346.3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139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149248.31</v>
      </c>
      <c r="AE70" s="31">
        <v>3256433.9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1286912.19</v>
      </c>
      <c r="AM70" s="31">
        <v>81204</v>
      </c>
      <c r="AN70" s="31">
        <v>274657343.88</v>
      </c>
      <c r="AO70" s="31">
        <v>0</v>
      </c>
      <c r="AP70" s="31">
        <v>0</v>
      </c>
      <c r="AQ70" s="31">
        <v>0</v>
      </c>
      <c r="AR70" s="31">
        <v>646627.98</v>
      </c>
      <c r="AS70" s="31">
        <v>1121775.8</v>
      </c>
      <c r="AT70" s="31">
        <v>372289</v>
      </c>
      <c r="AU70" s="31">
        <v>471492</v>
      </c>
      <c r="AV70" s="31">
        <v>472551.87</v>
      </c>
      <c r="AW70" s="31">
        <v>0</v>
      </c>
      <c r="AX70" s="31">
        <v>0</v>
      </c>
      <c r="AY70" s="31">
        <v>0</v>
      </c>
      <c r="AZ70" s="31">
        <v>232480.91</v>
      </c>
      <c r="BA70" s="31">
        <v>0</v>
      </c>
      <c r="BB70" s="31">
        <v>0</v>
      </c>
      <c r="BC70" s="5">
        <v>0</v>
      </c>
      <c r="BD70" s="31">
        <v>0</v>
      </c>
      <c r="BE70" s="31">
        <v>0</v>
      </c>
      <c r="BF70" s="31">
        <v>0</v>
      </c>
      <c r="BG70" s="31">
        <v>1825940.68</v>
      </c>
      <c r="BH70" s="31">
        <v>0</v>
      </c>
      <c r="BI70" s="31">
        <v>161655.9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301766.45</v>
      </c>
      <c r="BP70" s="31">
        <v>0</v>
      </c>
      <c r="BQ70" s="31">
        <v>0</v>
      </c>
      <c r="BR70" s="31">
        <v>0</v>
      </c>
      <c r="BS70" s="31">
        <v>0</v>
      </c>
      <c r="BT70" s="31">
        <v>896952.16</v>
      </c>
      <c r="BU70" s="31">
        <v>0</v>
      </c>
      <c r="BV70" s="31">
        <v>0</v>
      </c>
      <c r="BW70" s="31">
        <v>0</v>
      </c>
      <c r="BX70" s="31">
        <v>1034089.87</v>
      </c>
      <c r="BY70" s="31">
        <v>1118407</v>
      </c>
      <c r="BZ70" s="31">
        <v>0</v>
      </c>
      <c r="CA70" s="31">
        <v>0</v>
      </c>
      <c r="CB70" s="31">
        <v>0</v>
      </c>
      <c r="CC70" s="31">
        <v>0</v>
      </c>
      <c r="CD70" s="31">
        <v>0</v>
      </c>
      <c r="CE70" s="31">
        <v>470833.77</v>
      </c>
      <c r="CF70" s="31">
        <v>364191.49</v>
      </c>
      <c r="CG70" s="31">
        <v>0</v>
      </c>
      <c r="CH70" s="31">
        <v>0</v>
      </c>
      <c r="CI70" s="31">
        <v>0</v>
      </c>
      <c r="CJ70" s="31">
        <v>0</v>
      </c>
      <c r="CK70" s="31">
        <v>0</v>
      </c>
      <c r="CL70" s="31">
        <v>0</v>
      </c>
      <c r="CM70" s="31">
        <v>0</v>
      </c>
      <c r="CN70" s="31">
        <v>7426777.8099999996</v>
      </c>
      <c r="CO70" s="31">
        <v>466330.62</v>
      </c>
      <c r="CP70" s="31">
        <v>162250.67000000001</v>
      </c>
      <c r="CQ70" s="31">
        <v>886827.5</v>
      </c>
      <c r="CR70" s="31">
        <v>0</v>
      </c>
      <c r="CS70" s="5">
        <v>0</v>
      </c>
      <c r="CT70" s="31">
        <v>0</v>
      </c>
      <c r="CU70" s="31">
        <v>0</v>
      </c>
      <c r="CV70" s="31">
        <v>0</v>
      </c>
      <c r="CW70" s="31">
        <v>0</v>
      </c>
      <c r="CX70" s="31">
        <v>74232</v>
      </c>
      <c r="CY70" s="31">
        <v>0</v>
      </c>
      <c r="CZ70" s="31">
        <v>171109.3</v>
      </c>
      <c r="DA70" s="31">
        <v>0</v>
      </c>
      <c r="DB70" s="31">
        <v>0</v>
      </c>
      <c r="DC70" s="31">
        <v>237868.79999999999</v>
      </c>
      <c r="DD70" s="31">
        <v>0</v>
      </c>
      <c r="DE70" s="31">
        <v>0</v>
      </c>
      <c r="DF70" s="31">
        <v>0</v>
      </c>
      <c r="DG70" s="31">
        <v>0</v>
      </c>
      <c r="DH70" s="31">
        <v>0</v>
      </c>
      <c r="DI70" s="31">
        <v>58988</v>
      </c>
      <c r="DJ70" s="31">
        <v>303342.73</v>
      </c>
      <c r="DK70" s="31">
        <v>0</v>
      </c>
      <c r="DL70" s="5"/>
      <c r="DM70" s="31">
        <v>0</v>
      </c>
      <c r="DN70" s="31">
        <v>0</v>
      </c>
      <c r="DO70" s="31">
        <v>1402889.1</v>
      </c>
      <c r="DP70" s="66">
        <v>383795.6</v>
      </c>
      <c r="DQ70" s="21">
        <f t="shared" si="4"/>
        <v>304884146.66000015</v>
      </c>
    </row>
    <row r="71" spans="1:121" ht="15.75" thickBot="1" x14ac:dyDescent="0.3">
      <c r="A71" s="9" t="s">
        <v>175</v>
      </c>
      <c r="B71" s="5">
        <v>1065808.95</v>
      </c>
      <c r="C71" s="31">
        <v>1345094.71</v>
      </c>
      <c r="D71" s="31">
        <v>0</v>
      </c>
      <c r="E71" s="31">
        <v>593390.6</v>
      </c>
      <c r="F71" s="31">
        <v>1824582</v>
      </c>
      <c r="G71" s="48">
        <v>1880367.17</v>
      </c>
      <c r="H71" s="31">
        <v>449837</v>
      </c>
      <c r="I71" s="31">
        <v>3367794</v>
      </c>
      <c r="J71" s="31">
        <v>1249928.3999999999</v>
      </c>
      <c r="K71" s="31">
        <v>681140.68</v>
      </c>
      <c r="L71" s="31">
        <v>474038.4</v>
      </c>
      <c r="M71" s="31">
        <v>761879.95</v>
      </c>
      <c r="N71" s="31">
        <v>3749839.37</v>
      </c>
      <c r="O71" s="31">
        <v>299428.87</v>
      </c>
      <c r="P71" s="31">
        <v>6055570</v>
      </c>
      <c r="Q71" s="31">
        <v>1088280</v>
      </c>
      <c r="R71" s="31">
        <v>909486.19</v>
      </c>
      <c r="S71" s="31">
        <v>2003920.23</v>
      </c>
      <c r="T71" s="31">
        <v>758375.34</v>
      </c>
      <c r="U71" s="31">
        <v>1121208.78</v>
      </c>
      <c r="V71" s="31">
        <v>366938.52</v>
      </c>
      <c r="W71" s="31">
        <v>3064892.54</v>
      </c>
      <c r="X71" s="31">
        <v>20104981.43</v>
      </c>
      <c r="Y71" s="139">
        <v>1839710.21</v>
      </c>
      <c r="Z71" s="31">
        <v>3104462.31</v>
      </c>
      <c r="AA71" s="31">
        <v>166511.94</v>
      </c>
      <c r="AB71" s="31">
        <v>247349.76000000001</v>
      </c>
      <c r="AC71" s="31">
        <v>474201.44</v>
      </c>
      <c r="AD71" s="31">
        <v>772706.62</v>
      </c>
      <c r="AE71" s="31">
        <v>8256766.75</v>
      </c>
      <c r="AF71" s="31">
        <v>197472</v>
      </c>
      <c r="AG71" s="31">
        <v>154053.72</v>
      </c>
      <c r="AH71" s="31">
        <v>1375685.45</v>
      </c>
      <c r="AI71" s="31">
        <v>158548</v>
      </c>
      <c r="AJ71" s="31">
        <v>3011572.26</v>
      </c>
      <c r="AK71" s="31">
        <v>1321259</v>
      </c>
      <c r="AL71" s="31">
        <v>86541.53</v>
      </c>
      <c r="AM71" s="31">
        <v>325010</v>
      </c>
      <c r="AN71" s="31">
        <v>673325850.88</v>
      </c>
      <c r="AO71" s="31">
        <v>1053425.8799999999</v>
      </c>
      <c r="AP71" s="31">
        <v>593280</v>
      </c>
      <c r="AQ71" s="31">
        <v>746160</v>
      </c>
      <c r="AR71" s="31">
        <v>0</v>
      </c>
      <c r="AS71" s="31">
        <v>2824994.42</v>
      </c>
      <c r="AT71" s="31">
        <v>1078689.26</v>
      </c>
      <c r="AU71" s="31">
        <v>1133808</v>
      </c>
      <c r="AV71" s="31">
        <v>939879</v>
      </c>
      <c r="AW71" s="31">
        <v>1302576.71</v>
      </c>
      <c r="AX71" s="31">
        <v>441834.62</v>
      </c>
      <c r="AY71" s="31">
        <v>1862712.15</v>
      </c>
      <c r="AZ71" s="31">
        <v>758968.79</v>
      </c>
      <c r="BA71" s="31">
        <v>487075.6</v>
      </c>
      <c r="BB71" s="31">
        <v>12748907.67</v>
      </c>
      <c r="BC71" s="5">
        <v>633838.59</v>
      </c>
      <c r="BD71" s="31">
        <v>3265540.2</v>
      </c>
      <c r="BE71" s="31">
        <v>233859.91</v>
      </c>
      <c r="BF71" s="31">
        <v>307184.8</v>
      </c>
      <c r="BG71" s="31">
        <v>0</v>
      </c>
      <c r="BH71" s="31">
        <v>1014824</v>
      </c>
      <c r="BI71" s="31">
        <v>210667.65</v>
      </c>
      <c r="BJ71" s="31">
        <v>0</v>
      </c>
      <c r="BK71" s="31">
        <v>234948.24</v>
      </c>
      <c r="BL71" s="31">
        <v>5131754.88</v>
      </c>
      <c r="BM71" s="31">
        <v>1589772.81</v>
      </c>
      <c r="BN71" s="31">
        <v>736312.29</v>
      </c>
      <c r="BO71" s="31">
        <v>580987.1</v>
      </c>
      <c r="BP71" s="31">
        <v>550726.1</v>
      </c>
      <c r="BQ71" s="31">
        <v>1211153</v>
      </c>
      <c r="BR71" s="31">
        <v>135724.16</v>
      </c>
      <c r="BS71" s="31">
        <v>877744.26</v>
      </c>
      <c r="BT71" s="31">
        <v>2745964.01</v>
      </c>
      <c r="BU71" s="31">
        <v>2605428.42</v>
      </c>
      <c r="BV71" s="31">
        <v>219936</v>
      </c>
      <c r="BW71" s="31">
        <v>371178.23999999999</v>
      </c>
      <c r="BX71" s="31">
        <v>1551134.32</v>
      </c>
      <c r="BY71" s="31">
        <v>2143952</v>
      </c>
      <c r="BZ71" s="31">
        <v>580925</v>
      </c>
      <c r="CA71" s="31">
        <v>142085.01999999999</v>
      </c>
      <c r="CB71" s="31">
        <v>590844.48</v>
      </c>
      <c r="CC71" s="31">
        <v>1014572.06</v>
      </c>
      <c r="CD71" s="31">
        <v>5395355.0899999999</v>
      </c>
      <c r="CE71" s="31">
        <v>964849.37</v>
      </c>
      <c r="CF71" s="31">
        <v>1398552.78</v>
      </c>
      <c r="CG71" s="31">
        <v>1531185.4</v>
      </c>
      <c r="CH71" s="31">
        <v>1367742.78</v>
      </c>
      <c r="CI71" s="31">
        <v>633862.07999999996</v>
      </c>
      <c r="CJ71" s="31">
        <v>608204.80000000005</v>
      </c>
      <c r="CK71" s="31">
        <v>731431</v>
      </c>
      <c r="CL71" s="31">
        <v>3527855.1</v>
      </c>
      <c r="CM71" s="31">
        <v>563117.38</v>
      </c>
      <c r="CN71" s="31">
        <v>24399363.02</v>
      </c>
      <c r="CO71" s="31">
        <v>3080065.69</v>
      </c>
      <c r="CP71" s="31">
        <v>224942.4</v>
      </c>
      <c r="CQ71" s="31">
        <v>1493537.5</v>
      </c>
      <c r="CR71" s="31">
        <v>540316.18999999994</v>
      </c>
      <c r="CS71" s="5">
        <v>1167241.82</v>
      </c>
      <c r="CT71" s="31">
        <v>530435.80000000005</v>
      </c>
      <c r="CU71" s="31">
        <v>325998.5</v>
      </c>
      <c r="CV71" s="31">
        <v>942243.6</v>
      </c>
      <c r="CW71" s="31">
        <v>2698516.9</v>
      </c>
      <c r="CX71" s="31">
        <v>237248</v>
      </c>
      <c r="CY71" s="31">
        <v>714806.12</v>
      </c>
      <c r="CZ71" s="31">
        <v>2750748.3</v>
      </c>
      <c r="DA71" s="31">
        <v>436446.6</v>
      </c>
      <c r="DB71" s="31">
        <v>1341037.81</v>
      </c>
      <c r="DC71" s="31">
        <v>618851.19999999995</v>
      </c>
      <c r="DD71" s="31">
        <v>523696.95</v>
      </c>
      <c r="DE71" s="31">
        <v>343333</v>
      </c>
      <c r="DF71" s="31">
        <v>676034</v>
      </c>
      <c r="DG71" s="31">
        <v>877770.89</v>
      </c>
      <c r="DH71" s="31">
        <v>2524722.27</v>
      </c>
      <c r="DI71" s="31">
        <v>254123.87</v>
      </c>
      <c r="DJ71" s="31">
        <v>1238675.3400000001</v>
      </c>
      <c r="DK71" s="31">
        <v>1709368.21</v>
      </c>
      <c r="DL71" s="5"/>
      <c r="DM71" s="31">
        <v>1146309.69</v>
      </c>
      <c r="DN71" s="31">
        <v>1026413.8</v>
      </c>
      <c r="DO71" s="31">
        <v>2476504.67</v>
      </c>
      <c r="DP71" s="66">
        <v>751720.2</v>
      </c>
      <c r="DQ71" s="21">
        <f t="shared" si="4"/>
        <v>874460482.75999987</v>
      </c>
    </row>
    <row r="72" spans="1:121" ht="15.75" thickBot="1" x14ac:dyDescent="0.3">
      <c r="A72" s="9" t="s">
        <v>176</v>
      </c>
      <c r="B72" s="5">
        <v>0</v>
      </c>
      <c r="C72" s="31">
        <v>0</v>
      </c>
      <c r="D72" s="31">
        <v>0</v>
      </c>
      <c r="E72" s="31">
        <v>53720.19</v>
      </c>
      <c r="F72" s="31">
        <v>0</v>
      </c>
      <c r="G72" s="48">
        <v>797441.8</v>
      </c>
      <c r="H72" s="31">
        <v>0</v>
      </c>
      <c r="I72" s="31">
        <v>1364129</v>
      </c>
      <c r="J72" s="31">
        <v>0</v>
      </c>
      <c r="K72" s="31">
        <v>0</v>
      </c>
      <c r="L72" s="31">
        <v>0</v>
      </c>
      <c r="M72" s="31">
        <v>38381</v>
      </c>
      <c r="N72" s="31">
        <v>359573.64</v>
      </c>
      <c r="O72" s="31">
        <v>0</v>
      </c>
      <c r="P72" s="31">
        <v>1317191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2865733.02</v>
      </c>
      <c r="Y72" s="139">
        <v>0</v>
      </c>
      <c r="Z72" s="31">
        <v>781888.7</v>
      </c>
      <c r="AA72" s="31">
        <v>0</v>
      </c>
      <c r="AB72" s="31">
        <v>0</v>
      </c>
      <c r="AC72" s="31">
        <v>47490</v>
      </c>
      <c r="AD72" s="31">
        <v>27720</v>
      </c>
      <c r="AE72" s="31">
        <v>2000</v>
      </c>
      <c r="AF72" s="31">
        <v>0</v>
      </c>
      <c r="AG72" s="31">
        <v>0</v>
      </c>
      <c r="AH72" s="31">
        <v>111698.6</v>
      </c>
      <c r="AI72" s="31">
        <v>0</v>
      </c>
      <c r="AJ72" s="31">
        <v>116132.29</v>
      </c>
      <c r="AK72" s="31">
        <v>0</v>
      </c>
      <c r="AL72" s="31">
        <v>0</v>
      </c>
      <c r="AM72" s="31">
        <v>0</v>
      </c>
      <c r="AN72" s="31">
        <v>206843087.61000001</v>
      </c>
      <c r="AO72" s="31">
        <v>0</v>
      </c>
      <c r="AP72" s="31">
        <v>0</v>
      </c>
      <c r="AQ72" s="31">
        <v>0</v>
      </c>
      <c r="AR72" s="31">
        <v>212277.5</v>
      </c>
      <c r="AS72" s="31">
        <v>192587.84</v>
      </c>
      <c r="AT72" s="31">
        <v>65320</v>
      </c>
      <c r="AU72" s="31">
        <v>175399</v>
      </c>
      <c r="AV72" s="31">
        <v>37480.300000000003</v>
      </c>
      <c r="AW72" s="31">
        <v>0</v>
      </c>
      <c r="AX72" s="31">
        <v>0</v>
      </c>
      <c r="AY72" s="31">
        <v>1015237</v>
      </c>
      <c r="AZ72" s="31">
        <v>0</v>
      </c>
      <c r="BA72" s="31">
        <v>0</v>
      </c>
      <c r="BB72" s="31">
        <v>10876.95</v>
      </c>
      <c r="BC72" s="5">
        <v>0</v>
      </c>
      <c r="BD72" s="31">
        <v>177996.24</v>
      </c>
      <c r="BE72" s="31">
        <v>0</v>
      </c>
      <c r="BF72" s="31">
        <v>0</v>
      </c>
      <c r="BG72" s="31">
        <v>0</v>
      </c>
      <c r="BH72" s="31">
        <v>5000</v>
      </c>
      <c r="BI72" s="31">
        <v>0</v>
      </c>
      <c r="BJ72" s="31">
        <v>81612</v>
      </c>
      <c r="BK72" s="31">
        <v>417551.4</v>
      </c>
      <c r="BL72" s="31">
        <v>878773.64</v>
      </c>
      <c r="BM72" s="31">
        <v>48537</v>
      </c>
      <c r="BN72" s="31">
        <v>0</v>
      </c>
      <c r="BO72" s="31">
        <v>0</v>
      </c>
      <c r="BP72" s="31">
        <v>5218.5</v>
      </c>
      <c r="BQ72" s="31">
        <v>0</v>
      </c>
      <c r="BR72" s="31">
        <v>164581.39000000001</v>
      </c>
      <c r="BS72" s="31">
        <v>69796.14</v>
      </c>
      <c r="BT72" s="31">
        <v>108823.74</v>
      </c>
      <c r="BU72" s="31">
        <v>126693.01</v>
      </c>
      <c r="BV72" s="31">
        <v>0</v>
      </c>
      <c r="BW72" s="31">
        <v>0</v>
      </c>
      <c r="BX72" s="31">
        <v>189196.75</v>
      </c>
      <c r="BY72" s="31">
        <v>592186</v>
      </c>
      <c r="BZ72" s="31">
        <v>0</v>
      </c>
      <c r="CA72" s="31">
        <v>0</v>
      </c>
      <c r="CB72" s="31">
        <v>0</v>
      </c>
      <c r="CC72" s="31">
        <v>118475.17</v>
      </c>
      <c r="CD72" s="31">
        <v>0</v>
      </c>
      <c r="CE72" s="31">
        <v>1623</v>
      </c>
      <c r="CF72" s="31">
        <v>24243.95</v>
      </c>
      <c r="CG72" s="31">
        <v>80419</v>
      </c>
      <c r="CH72" s="31">
        <v>694414.3</v>
      </c>
      <c r="CI72" s="31">
        <v>0</v>
      </c>
      <c r="CJ72" s="31">
        <v>0</v>
      </c>
      <c r="CK72" s="31">
        <v>0</v>
      </c>
      <c r="CL72" s="31">
        <v>246301</v>
      </c>
      <c r="CM72" s="31">
        <v>21000</v>
      </c>
      <c r="CN72" s="31">
        <v>1507194.34</v>
      </c>
      <c r="CO72" s="31">
        <v>1160269.29</v>
      </c>
      <c r="CP72" s="31">
        <v>0</v>
      </c>
      <c r="CQ72" s="31">
        <v>0</v>
      </c>
      <c r="CR72" s="31">
        <v>0</v>
      </c>
      <c r="CS72" s="5">
        <v>167891.13</v>
      </c>
      <c r="CT72" s="31">
        <v>0</v>
      </c>
      <c r="CU72" s="31">
        <v>0</v>
      </c>
      <c r="CV72" s="31">
        <v>0</v>
      </c>
      <c r="CW72" s="31">
        <v>197011.1</v>
      </c>
      <c r="CX72" s="31">
        <v>0</v>
      </c>
      <c r="CY72" s="31">
        <v>0</v>
      </c>
      <c r="CZ72" s="31">
        <v>0</v>
      </c>
      <c r="DA72" s="31">
        <v>0</v>
      </c>
      <c r="DB72" s="31">
        <v>236544.1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789985.73</v>
      </c>
      <c r="DI72" s="31">
        <v>0</v>
      </c>
      <c r="DJ72" s="31">
        <v>838941.43</v>
      </c>
      <c r="DK72" s="31">
        <v>0</v>
      </c>
      <c r="DL72" s="5"/>
      <c r="DM72" s="31">
        <v>0</v>
      </c>
      <c r="DN72" s="31">
        <v>0</v>
      </c>
      <c r="DO72" s="31">
        <v>964692</v>
      </c>
      <c r="DP72" s="66">
        <v>250685.6</v>
      </c>
      <c r="DQ72" s="21">
        <f t="shared" si="4"/>
        <v>226601022.38999996</v>
      </c>
    </row>
    <row r="73" spans="1:121" ht="15.75" thickBot="1" x14ac:dyDescent="0.3">
      <c r="A73" s="9" t="s">
        <v>177</v>
      </c>
      <c r="B73" s="5">
        <v>604754.32799999998</v>
      </c>
      <c r="C73" s="31">
        <v>0</v>
      </c>
      <c r="D73" s="31">
        <v>0</v>
      </c>
      <c r="E73" s="31">
        <v>0</v>
      </c>
      <c r="F73" s="31">
        <v>0</v>
      </c>
      <c r="G73" s="48">
        <v>767329.2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504467.19</v>
      </c>
      <c r="O73" s="31">
        <v>0</v>
      </c>
      <c r="P73" s="31">
        <v>298641</v>
      </c>
      <c r="Q73" s="31">
        <v>0</v>
      </c>
      <c r="R73" s="31">
        <v>311823.84000000003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139">
        <v>0</v>
      </c>
      <c r="Z73" s="31">
        <v>0</v>
      </c>
      <c r="AA73" s="31">
        <v>215566.09</v>
      </c>
      <c r="AB73" s="31">
        <v>0</v>
      </c>
      <c r="AC73" s="31">
        <v>0</v>
      </c>
      <c r="AD73" s="31">
        <v>137005.93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1841820.71</v>
      </c>
      <c r="AM73" s="31">
        <v>0</v>
      </c>
      <c r="AN73" s="31">
        <v>14509920.800000001</v>
      </c>
      <c r="AO73" s="31">
        <v>0</v>
      </c>
      <c r="AP73" s="31">
        <v>0</v>
      </c>
      <c r="AQ73" s="31">
        <v>229488.63</v>
      </c>
      <c r="AR73" s="31">
        <v>0</v>
      </c>
      <c r="AS73" s="31">
        <v>300029.90000000002</v>
      </c>
      <c r="AT73" s="31">
        <v>393161.92</v>
      </c>
      <c r="AU73" s="31">
        <v>764175.67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5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  <c r="BI73" s="31">
        <v>175433.88</v>
      </c>
      <c r="BJ73" s="31">
        <v>0</v>
      </c>
      <c r="BK73" s="31">
        <v>0</v>
      </c>
      <c r="BL73" s="31">
        <v>0</v>
      </c>
      <c r="BM73" s="31">
        <v>0</v>
      </c>
      <c r="BN73" s="31">
        <v>0</v>
      </c>
      <c r="BO73" s="31">
        <v>0</v>
      </c>
      <c r="BP73" s="31">
        <v>0</v>
      </c>
      <c r="BQ73" s="31">
        <v>0</v>
      </c>
      <c r="BR73" s="31">
        <v>0</v>
      </c>
      <c r="BS73" s="31">
        <v>0</v>
      </c>
      <c r="BT73" s="31">
        <v>197460.1</v>
      </c>
      <c r="BU73" s="31">
        <v>0</v>
      </c>
      <c r="BV73" s="31">
        <v>0</v>
      </c>
      <c r="BW73" s="31">
        <v>0</v>
      </c>
      <c r="BX73" s="31">
        <v>456216.11</v>
      </c>
      <c r="BY73" s="31">
        <v>862011</v>
      </c>
      <c r="BZ73" s="31">
        <v>984201</v>
      </c>
      <c r="CA73" s="31">
        <v>0</v>
      </c>
      <c r="CB73" s="31">
        <v>0</v>
      </c>
      <c r="CC73" s="31">
        <v>0</v>
      </c>
      <c r="CD73" s="31">
        <v>0</v>
      </c>
      <c r="CE73" s="31">
        <v>409411.86</v>
      </c>
      <c r="CF73" s="31">
        <v>0</v>
      </c>
      <c r="CG73" s="31">
        <v>0</v>
      </c>
      <c r="CH73" s="31">
        <v>0</v>
      </c>
      <c r="CI73" s="31">
        <v>0</v>
      </c>
      <c r="CJ73" s="31">
        <v>0</v>
      </c>
      <c r="CK73" s="31">
        <v>0</v>
      </c>
      <c r="CL73" s="31">
        <v>723665.9</v>
      </c>
      <c r="CM73" s="31">
        <v>0</v>
      </c>
      <c r="CN73" s="31">
        <v>5275594.4000000004</v>
      </c>
      <c r="CO73" s="31">
        <v>0</v>
      </c>
      <c r="CP73" s="31">
        <v>0</v>
      </c>
      <c r="CQ73" s="31">
        <v>0</v>
      </c>
      <c r="CR73" s="31">
        <v>0</v>
      </c>
      <c r="CS73" s="5">
        <v>0</v>
      </c>
      <c r="CT73" s="31">
        <v>0</v>
      </c>
      <c r="CU73" s="31">
        <v>0</v>
      </c>
      <c r="CV73" s="31">
        <v>0</v>
      </c>
      <c r="CW73" s="31">
        <v>0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245851.2</v>
      </c>
      <c r="DD73" s="31">
        <v>0</v>
      </c>
      <c r="DE73" s="31">
        <v>0</v>
      </c>
      <c r="DF73" s="31">
        <v>0</v>
      </c>
      <c r="DG73" s="31">
        <v>86848</v>
      </c>
      <c r="DH73" s="31">
        <v>0</v>
      </c>
      <c r="DI73" s="31">
        <v>72344.899999999994</v>
      </c>
      <c r="DJ73" s="31">
        <v>592758</v>
      </c>
      <c r="DK73" s="31">
        <v>0</v>
      </c>
      <c r="DL73" s="5"/>
      <c r="DM73" s="31">
        <v>0</v>
      </c>
      <c r="DN73" s="31">
        <v>0</v>
      </c>
      <c r="DO73" s="31">
        <v>545433.9</v>
      </c>
      <c r="DP73" s="66">
        <v>280026.8</v>
      </c>
      <c r="DQ73" s="21">
        <f t="shared" si="4"/>
        <v>31785442.257999994</v>
      </c>
    </row>
    <row r="74" spans="1:121" ht="15.75" thickBot="1" x14ac:dyDescent="0.3">
      <c r="A74" s="9" t="s">
        <v>178</v>
      </c>
      <c r="B74" s="5">
        <v>0</v>
      </c>
      <c r="C74" s="31">
        <v>0</v>
      </c>
      <c r="D74" s="31">
        <v>0</v>
      </c>
      <c r="E74" s="31">
        <v>165815.71</v>
      </c>
      <c r="F74" s="31">
        <v>0</v>
      </c>
      <c r="G74" s="48">
        <v>1453859.38</v>
      </c>
      <c r="H74" s="31">
        <v>0</v>
      </c>
      <c r="I74" s="31">
        <v>1601945</v>
      </c>
      <c r="J74" s="31">
        <v>0</v>
      </c>
      <c r="K74" s="31">
        <v>0</v>
      </c>
      <c r="L74" s="31">
        <v>0</v>
      </c>
      <c r="M74" s="31">
        <v>0</v>
      </c>
      <c r="N74" s="31">
        <v>494060.18</v>
      </c>
      <c r="O74" s="31">
        <v>0</v>
      </c>
      <c r="P74" s="31">
        <v>570252.94999999995</v>
      </c>
      <c r="Q74" s="31">
        <v>37000.199999999997</v>
      </c>
      <c r="R74" s="31">
        <v>0</v>
      </c>
      <c r="S74" s="31">
        <v>1042130.21</v>
      </c>
      <c r="T74" s="31">
        <v>0</v>
      </c>
      <c r="U74" s="31">
        <v>59965.35</v>
      </c>
      <c r="V74" s="31">
        <v>12000</v>
      </c>
      <c r="W74" s="31">
        <v>0</v>
      </c>
      <c r="X74" s="31">
        <v>6434965.4000000004</v>
      </c>
      <c r="Y74" s="139">
        <v>0</v>
      </c>
      <c r="Z74" s="31">
        <v>235743.73</v>
      </c>
      <c r="AA74" s="31">
        <v>0</v>
      </c>
      <c r="AB74" s="31">
        <v>0</v>
      </c>
      <c r="AC74" s="31">
        <v>10155.99</v>
      </c>
      <c r="AD74" s="31">
        <v>0</v>
      </c>
      <c r="AE74" s="31">
        <v>899125.38</v>
      </c>
      <c r="AF74" s="31">
        <v>0</v>
      </c>
      <c r="AG74" s="31">
        <v>0</v>
      </c>
      <c r="AH74" s="31">
        <v>508422.21</v>
      </c>
      <c r="AI74" s="31">
        <v>0</v>
      </c>
      <c r="AJ74" s="31">
        <v>356360.73</v>
      </c>
      <c r="AK74" s="31">
        <v>0</v>
      </c>
      <c r="AL74" s="31">
        <v>4339100.5599999996</v>
      </c>
      <c r="AM74" s="31">
        <v>9460</v>
      </c>
      <c r="AN74" s="31">
        <v>164673482.94999999</v>
      </c>
      <c r="AO74" s="31">
        <v>0</v>
      </c>
      <c r="AP74" s="31">
        <v>0</v>
      </c>
      <c r="AQ74" s="31">
        <v>15430.81</v>
      </c>
      <c r="AR74" s="31">
        <v>411581.29</v>
      </c>
      <c r="AS74" s="31">
        <v>377687.37</v>
      </c>
      <c r="AT74" s="31">
        <v>29330</v>
      </c>
      <c r="AU74" s="31">
        <v>0</v>
      </c>
      <c r="AV74" s="31">
        <v>142444.31</v>
      </c>
      <c r="AW74" s="31">
        <v>6138.72</v>
      </c>
      <c r="AX74" s="31">
        <v>0</v>
      </c>
      <c r="AY74" s="31">
        <v>14904.51</v>
      </c>
      <c r="AZ74" s="31">
        <v>0</v>
      </c>
      <c r="BA74" s="31">
        <v>9326.15</v>
      </c>
      <c r="BB74" s="31">
        <v>3083897.76</v>
      </c>
      <c r="BC74" s="5">
        <v>0</v>
      </c>
      <c r="BD74" s="31">
        <v>1408065.66</v>
      </c>
      <c r="BE74" s="31">
        <v>0</v>
      </c>
      <c r="BF74" s="31">
        <v>0</v>
      </c>
      <c r="BG74" s="31">
        <v>755640.28</v>
      </c>
      <c r="BH74" s="31">
        <v>144255</v>
      </c>
      <c r="BI74" s="31">
        <v>11433.98</v>
      </c>
      <c r="BJ74" s="31">
        <v>0</v>
      </c>
      <c r="BK74" s="31">
        <v>96028.64</v>
      </c>
      <c r="BL74" s="31">
        <v>131831.46</v>
      </c>
      <c r="BM74" s="31">
        <v>13456.88</v>
      </c>
      <c r="BN74" s="31">
        <v>0</v>
      </c>
      <c r="BO74" s="31">
        <v>929.48</v>
      </c>
      <c r="BP74" s="31">
        <v>0</v>
      </c>
      <c r="BQ74" s="31">
        <v>7100</v>
      </c>
      <c r="BR74" s="31">
        <v>2210.58</v>
      </c>
      <c r="BS74" s="31">
        <v>52042.52</v>
      </c>
      <c r="BT74" s="31">
        <v>424396.67</v>
      </c>
      <c r="BU74" s="31">
        <v>662651.86</v>
      </c>
      <c r="BV74" s="31">
        <v>0</v>
      </c>
      <c r="BW74" s="31">
        <v>0</v>
      </c>
      <c r="BX74" s="31">
        <v>861218.69</v>
      </c>
      <c r="BY74" s="31">
        <v>1277031</v>
      </c>
      <c r="BZ74" s="31">
        <v>0</v>
      </c>
      <c r="CA74" s="31">
        <v>0</v>
      </c>
      <c r="CB74" s="31">
        <v>0</v>
      </c>
      <c r="CC74" s="31">
        <v>27117.85</v>
      </c>
      <c r="CD74" s="31">
        <v>0</v>
      </c>
      <c r="CE74" s="31">
        <v>1910742</v>
      </c>
      <c r="CF74" s="31">
        <v>359435.55</v>
      </c>
      <c r="CG74" s="31">
        <v>979071.78</v>
      </c>
      <c r="CH74" s="31">
        <v>150541.68</v>
      </c>
      <c r="CI74" s="31">
        <v>14556.9</v>
      </c>
      <c r="CJ74" s="31">
        <v>0</v>
      </c>
      <c r="CK74" s="31">
        <v>0</v>
      </c>
      <c r="CL74" s="31">
        <v>75717</v>
      </c>
      <c r="CM74" s="31">
        <v>0</v>
      </c>
      <c r="CN74" s="31">
        <v>4264730.2699999996</v>
      </c>
      <c r="CO74" s="31">
        <v>35777.14</v>
      </c>
      <c r="CP74" s="31">
        <v>0</v>
      </c>
      <c r="CQ74" s="31">
        <v>118400</v>
      </c>
      <c r="CR74" s="31">
        <v>0</v>
      </c>
      <c r="CS74" s="5">
        <v>38420.879999999997</v>
      </c>
      <c r="CT74" s="31">
        <v>0</v>
      </c>
      <c r="CU74" s="31">
        <v>5123.8599999999997</v>
      </c>
      <c r="CV74" s="31">
        <v>0</v>
      </c>
      <c r="CW74" s="31">
        <v>216480.62</v>
      </c>
      <c r="CX74" s="31">
        <v>0</v>
      </c>
      <c r="CY74" s="31">
        <v>0</v>
      </c>
      <c r="CZ74" s="31">
        <v>0</v>
      </c>
      <c r="DA74" s="31">
        <v>0</v>
      </c>
      <c r="DB74" s="31">
        <v>308838.06</v>
      </c>
      <c r="DC74" s="31">
        <v>26000.32</v>
      </c>
      <c r="DD74" s="31">
        <v>0</v>
      </c>
      <c r="DE74" s="31">
        <v>0</v>
      </c>
      <c r="DF74" s="31">
        <v>0</v>
      </c>
      <c r="DG74" s="31">
        <v>0</v>
      </c>
      <c r="DH74" s="31">
        <v>593099.11</v>
      </c>
      <c r="DI74" s="31">
        <v>0</v>
      </c>
      <c r="DJ74" s="31">
        <v>0</v>
      </c>
      <c r="DK74" s="31">
        <v>198353.83</v>
      </c>
      <c r="DL74" s="5"/>
      <c r="DM74" s="31">
        <v>85453.75</v>
      </c>
      <c r="DN74" s="31">
        <v>0</v>
      </c>
      <c r="DO74" s="31">
        <v>396552.87</v>
      </c>
      <c r="DP74" s="66">
        <v>241683</v>
      </c>
      <c r="DQ74" s="21">
        <f t="shared" si="4"/>
        <v>202888976.02000001</v>
      </c>
    </row>
    <row r="75" spans="1:121" ht="15.75" thickBot="1" x14ac:dyDescent="0.3">
      <c r="A75" s="9" t="s">
        <v>179</v>
      </c>
      <c r="B75" s="5">
        <v>514869.45</v>
      </c>
      <c r="C75" s="31">
        <v>10000</v>
      </c>
      <c r="D75" s="31">
        <v>398522.11</v>
      </c>
      <c r="E75" s="31">
        <v>2900</v>
      </c>
      <c r="F75" s="31">
        <v>109660</v>
      </c>
      <c r="G75" s="48">
        <v>1066046.8799999999</v>
      </c>
      <c r="H75" s="31">
        <v>424184.62</v>
      </c>
      <c r="I75" s="31">
        <v>2142049</v>
      </c>
      <c r="J75" s="31">
        <v>222976</v>
      </c>
      <c r="K75" s="31">
        <v>106886.36</v>
      </c>
      <c r="L75" s="31">
        <v>43443.9</v>
      </c>
      <c r="M75" s="31">
        <v>51262</v>
      </c>
      <c r="N75" s="31">
        <v>961760.99</v>
      </c>
      <c r="O75" s="31">
        <v>150987</v>
      </c>
      <c r="P75" s="31">
        <v>407669.95</v>
      </c>
      <c r="Q75" s="31">
        <v>877310.54</v>
      </c>
      <c r="R75" s="31">
        <v>375000</v>
      </c>
      <c r="S75" s="31">
        <v>489606.11</v>
      </c>
      <c r="T75" s="31">
        <v>0</v>
      </c>
      <c r="U75" s="31">
        <v>27751.5</v>
      </c>
      <c r="V75" s="31">
        <v>0</v>
      </c>
      <c r="W75" s="31">
        <v>179800</v>
      </c>
      <c r="X75" s="31">
        <v>2395197.2000000002</v>
      </c>
      <c r="Y75" s="139">
        <v>147707.72</v>
      </c>
      <c r="Z75" s="31">
        <v>873293.39</v>
      </c>
      <c r="AA75" s="31">
        <v>36123.949999999997</v>
      </c>
      <c r="AB75" s="31">
        <v>29742.959999999999</v>
      </c>
      <c r="AC75" s="31">
        <v>60906.5</v>
      </c>
      <c r="AD75" s="31">
        <v>134442.6</v>
      </c>
      <c r="AE75" s="31">
        <v>2002422.44</v>
      </c>
      <c r="AF75" s="31">
        <v>71433</v>
      </c>
      <c r="AG75" s="31">
        <v>0</v>
      </c>
      <c r="AH75" s="31">
        <v>241734.7</v>
      </c>
      <c r="AI75" s="31">
        <v>0</v>
      </c>
      <c r="AJ75" s="31">
        <v>1792560.83</v>
      </c>
      <c r="AK75" s="31">
        <v>899655.24</v>
      </c>
      <c r="AL75" s="31">
        <v>606894.56999999995</v>
      </c>
      <c r="AM75" s="31">
        <v>0</v>
      </c>
      <c r="AN75" s="31">
        <v>84546918.010000005</v>
      </c>
      <c r="AO75" s="31">
        <v>50924</v>
      </c>
      <c r="AP75" s="31">
        <v>0</v>
      </c>
      <c r="AQ75" s="31">
        <v>85662.34</v>
      </c>
      <c r="AR75" s="31">
        <v>235157.35</v>
      </c>
      <c r="AS75" s="31">
        <v>1267576.8400000001</v>
      </c>
      <c r="AT75" s="31">
        <v>263926.74</v>
      </c>
      <c r="AU75" s="31">
        <v>160549.6</v>
      </c>
      <c r="AV75" s="31">
        <v>345732.92</v>
      </c>
      <c r="AW75" s="31">
        <v>99877.35</v>
      </c>
      <c r="AX75" s="31">
        <v>0</v>
      </c>
      <c r="AY75" s="31">
        <v>428855.9</v>
      </c>
      <c r="AZ75" s="31">
        <v>596091.64</v>
      </c>
      <c r="BA75" s="31">
        <v>0</v>
      </c>
      <c r="BB75" s="31">
        <v>5141331.96</v>
      </c>
      <c r="BC75" s="5">
        <v>174315.77</v>
      </c>
      <c r="BD75" s="31">
        <v>494990.45</v>
      </c>
      <c r="BE75" s="31">
        <v>0</v>
      </c>
      <c r="BF75" s="31">
        <v>51123.85</v>
      </c>
      <c r="BG75" s="31">
        <v>0</v>
      </c>
      <c r="BH75" s="31">
        <v>81915</v>
      </c>
      <c r="BI75" s="31">
        <v>217993.91</v>
      </c>
      <c r="BJ75" s="31">
        <v>72879.320000000007</v>
      </c>
      <c r="BK75" s="31">
        <v>280379.34000000003</v>
      </c>
      <c r="BL75" s="31">
        <v>1930741.61</v>
      </c>
      <c r="BM75" s="31">
        <v>494081</v>
      </c>
      <c r="BN75" s="31">
        <v>0</v>
      </c>
      <c r="BO75" s="31">
        <v>459365.45</v>
      </c>
      <c r="BP75" s="31">
        <v>0</v>
      </c>
      <c r="BQ75" s="31">
        <v>278668</v>
      </c>
      <c r="BR75" s="31">
        <v>95105.99</v>
      </c>
      <c r="BS75" s="31">
        <v>163356.21</v>
      </c>
      <c r="BT75" s="31">
        <v>2200200</v>
      </c>
      <c r="BU75" s="31">
        <v>286209.71999999997</v>
      </c>
      <c r="BV75" s="31">
        <v>33286</v>
      </c>
      <c r="BW75" s="31">
        <v>53221.9</v>
      </c>
      <c r="BX75" s="31">
        <v>464107.05</v>
      </c>
      <c r="BY75" s="31">
        <v>1929652</v>
      </c>
      <c r="BZ75" s="31">
        <v>125665.8</v>
      </c>
      <c r="CA75" s="31">
        <v>15000</v>
      </c>
      <c r="CB75" s="31">
        <v>0</v>
      </c>
      <c r="CC75" s="31">
        <v>433266.9</v>
      </c>
      <c r="CD75" s="31">
        <v>359544.25</v>
      </c>
      <c r="CE75" s="31">
        <v>353119.4</v>
      </c>
      <c r="CF75" s="31">
        <v>1135533.72</v>
      </c>
      <c r="CG75" s="31">
        <v>135365.72</v>
      </c>
      <c r="CH75" s="31">
        <v>370847.79</v>
      </c>
      <c r="CI75" s="31">
        <v>0</v>
      </c>
      <c r="CJ75" s="31">
        <v>705036.51</v>
      </c>
      <c r="CK75" s="31">
        <v>103004.53</v>
      </c>
      <c r="CL75" s="31">
        <v>694308.72</v>
      </c>
      <c r="CM75" s="31">
        <v>351708.56</v>
      </c>
      <c r="CN75" s="31">
        <v>2304748.67</v>
      </c>
      <c r="CO75" s="31">
        <v>347710.59</v>
      </c>
      <c r="CP75" s="31">
        <v>85455</v>
      </c>
      <c r="CQ75" s="31">
        <v>190455.9</v>
      </c>
      <c r="CR75" s="31">
        <v>15283</v>
      </c>
      <c r="CS75" s="5">
        <v>107070.43</v>
      </c>
      <c r="CT75" s="31">
        <v>45990</v>
      </c>
      <c r="CU75" s="31">
        <v>0</v>
      </c>
      <c r="CV75" s="31">
        <v>96554.1</v>
      </c>
      <c r="CW75" s="31">
        <v>203950.98</v>
      </c>
      <c r="CX75" s="31">
        <v>232092.6</v>
      </c>
      <c r="CY75" s="31">
        <v>189766.9</v>
      </c>
      <c r="CZ75" s="31">
        <v>820902.31</v>
      </c>
      <c r="DA75" s="31">
        <v>152510</v>
      </c>
      <c r="DB75" s="31">
        <v>705705.84</v>
      </c>
      <c r="DC75" s="31">
        <v>720520.5</v>
      </c>
      <c r="DD75" s="31">
        <v>99255.5</v>
      </c>
      <c r="DE75" s="31">
        <v>83872</v>
      </c>
      <c r="DF75" s="31">
        <v>249957.89</v>
      </c>
      <c r="DG75" s="31">
        <v>132585.01</v>
      </c>
      <c r="DH75" s="31">
        <v>1360503.23</v>
      </c>
      <c r="DI75" s="31">
        <v>125543.25</v>
      </c>
      <c r="DJ75" s="31">
        <v>210856</v>
      </c>
      <c r="DK75" s="31">
        <v>199271.82</v>
      </c>
      <c r="DL75" s="5"/>
      <c r="DM75" s="31">
        <v>0</v>
      </c>
      <c r="DN75" s="31">
        <v>122994.12</v>
      </c>
      <c r="DO75" s="31">
        <v>1159162.83</v>
      </c>
      <c r="DP75" s="66">
        <v>180547</v>
      </c>
      <c r="DQ75" s="21">
        <f t="shared" si="4"/>
        <v>135764666.10000005</v>
      </c>
    </row>
    <row r="76" spans="1:121" ht="15.75" thickBot="1" x14ac:dyDescent="0.3">
      <c r="A76" s="9" t="s">
        <v>180</v>
      </c>
      <c r="B76" s="5">
        <v>633998.51</v>
      </c>
      <c r="C76" s="31">
        <v>211573.42</v>
      </c>
      <c r="D76" s="31">
        <v>78225</v>
      </c>
      <c r="E76" s="31">
        <v>158842.79999999999</v>
      </c>
      <c r="F76" s="31">
        <v>127276</v>
      </c>
      <c r="G76" s="48">
        <v>1351686.41</v>
      </c>
      <c r="H76" s="31">
        <v>121009</v>
      </c>
      <c r="I76" s="31">
        <v>3037235</v>
      </c>
      <c r="J76" s="31">
        <v>208608.71</v>
      </c>
      <c r="K76" s="31">
        <v>87611.6</v>
      </c>
      <c r="L76" s="31">
        <v>0</v>
      </c>
      <c r="M76" s="31">
        <v>70898.100000000006</v>
      </c>
      <c r="N76" s="31">
        <v>1895828.43</v>
      </c>
      <c r="O76" s="31">
        <v>0</v>
      </c>
      <c r="P76" s="31">
        <v>982299.36</v>
      </c>
      <c r="Q76" s="31">
        <v>306707.53000000003</v>
      </c>
      <c r="R76" s="31">
        <v>102000</v>
      </c>
      <c r="S76" s="31">
        <v>1298643.8600000001</v>
      </c>
      <c r="T76" s="31">
        <v>86554.9</v>
      </c>
      <c r="U76" s="31">
        <v>14810.57</v>
      </c>
      <c r="V76" s="31">
        <v>32513.8</v>
      </c>
      <c r="W76" s="31">
        <v>502960</v>
      </c>
      <c r="X76" s="31">
        <v>4295157</v>
      </c>
      <c r="Y76" s="139">
        <v>364036.8</v>
      </c>
      <c r="Z76" s="31">
        <v>1052074.8999999999</v>
      </c>
      <c r="AA76" s="31">
        <v>66554.149999999994</v>
      </c>
      <c r="AB76" s="31">
        <v>104245</v>
      </c>
      <c r="AC76" s="31">
        <v>82241.45</v>
      </c>
      <c r="AD76" s="31">
        <v>372807.3</v>
      </c>
      <c r="AE76" s="31">
        <v>2110129.7999999998</v>
      </c>
      <c r="AF76" s="31">
        <v>0</v>
      </c>
      <c r="AG76" s="31">
        <v>40200</v>
      </c>
      <c r="AH76" s="31">
        <v>39308.79</v>
      </c>
      <c r="AI76" s="31">
        <v>36400</v>
      </c>
      <c r="AJ76" s="31">
        <v>1127994.8600000001</v>
      </c>
      <c r="AK76" s="31">
        <v>355036.05</v>
      </c>
      <c r="AL76" s="31">
        <v>606894.56999999995</v>
      </c>
      <c r="AM76" s="31">
        <v>146684</v>
      </c>
      <c r="AN76" s="31">
        <v>56123247.039999999</v>
      </c>
      <c r="AO76" s="31">
        <v>33211.99</v>
      </c>
      <c r="AP76" s="31">
        <v>0</v>
      </c>
      <c r="AQ76" s="31">
        <v>129605.5</v>
      </c>
      <c r="AR76" s="31">
        <v>509169.93</v>
      </c>
      <c r="AS76" s="31">
        <v>1240798.6100000001</v>
      </c>
      <c r="AT76" s="31">
        <v>104552</v>
      </c>
      <c r="AU76" s="31">
        <v>405859.75</v>
      </c>
      <c r="AV76" s="31">
        <v>371205.16</v>
      </c>
      <c r="AW76" s="31">
        <v>155433.23000000001</v>
      </c>
      <c r="AX76" s="31">
        <v>102700</v>
      </c>
      <c r="AY76" s="31">
        <v>263211.64</v>
      </c>
      <c r="AZ76" s="31">
        <v>94475.18</v>
      </c>
      <c r="BA76" s="31">
        <v>281256.49</v>
      </c>
      <c r="BB76" s="31">
        <v>4175830.14</v>
      </c>
      <c r="BC76" s="5">
        <v>398721.31</v>
      </c>
      <c r="BD76" s="31">
        <v>549673.12</v>
      </c>
      <c r="BE76" s="31">
        <v>5244</v>
      </c>
      <c r="BF76" s="31">
        <v>91233.9</v>
      </c>
      <c r="BG76" s="31">
        <v>378335.03</v>
      </c>
      <c r="BH76" s="31">
        <v>307763</v>
      </c>
      <c r="BI76" s="31">
        <v>99123.98</v>
      </c>
      <c r="BJ76" s="31">
        <v>120962.5</v>
      </c>
      <c r="BK76" s="31">
        <v>438343.2</v>
      </c>
      <c r="BL76" s="31">
        <v>2129275.65</v>
      </c>
      <c r="BM76" s="31">
        <v>237917.91</v>
      </c>
      <c r="BN76" s="31">
        <v>149818.75</v>
      </c>
      <c r="BO76" s="31">
        <v>191655.9</v>
      </c>
      <c r="BP76" s="31">
        <v>0</v>
      </c>
      <c r="BQ76" s="31">
        <v>359050</v>
      </c>
      <c r="BR76" s="31">
        <v>50170</v>
      </c>
      <c r="BS76" s="31">
        <v>674382.29</v>
      </c>
      <c r="BT76" s="31">
        <v>1449254.48</v>
      </c>
      <c r="BU76" s="31">
        <v>654854.18000000005</v>
      </c>
      <c r="BV76" s="31">
        <v>51233.85</v>
      </c>
      <c r="BW76" s="31">
        <v>22123.8</v>
      </c>
      <c r="BX76" s="31">
        <v>725347.24</v>
      </c>
      <c r="BY76" s="31">
        <v>106586</v>
      </c>
      <c r="BZ76" s="31">
        <v>51833</v>
      </c>
      <c r="CA76" s="31">
        <v>70500</v>
      </c>
      <c r="CB76" s="31">
        <v>77560</v>
      </c>
      <c r="CC76" s="31">
        <v>157789.66</v>
      </c>
      <c r="CD76" s="31">
        <v>298766.45</v>
      </c>
      <c r="CE76" s="31">
        <v>363929</v>
      </c>
      <c r="CF76" s="31">
        <v>997569.46</v>
      </c>
      <c r="CG76" s="31">
        <v>263840.01</v>
      </c>
      <c r="CH76" s="31">
        <v>183879.64</v>
      </c>
      <c r="CI76" s="31">
        <v>155368.51999999999</v>
      </c>
      <c r="CJ76" s="31">
        <v>37800</v>
      </c>
      <c r="CK76" s="31">
        <v>33211</v>
      </c>
      <c r="CL76" s="31">
        <v>540139.02</v>
      </c>
      <c r="CM76" s="31">
        <v>69019.37</v>
      </c>
      <c r="CN76" s="31">
        <v>3751140.98</v>
      </c>
      <c r="CO76" s="31">
        <v>152966.47</v>
      </c>
      <c r="CP76" s="31">
        <v>118600</v>
      </c>
      <c r="CQ76" s="31">
        <v>651180</v>
      </c>
      <c r="CR76" s="31">
        <v>14939.21</v>
      </c>
      <c r="CS76" s="5">
        <v>78410.179999999993</v>
      </c>
      <c r="CT76" s="31">
        <v>51300</v>
      </c>
      <c r="CU76" s="31">
        <v>44332.1</v>
      </c>
      <c r="CV76" s="31">
        <v>27887.5</v>
      </c>
      <c r="CW76" s="31">
        <v>381054.98</v>
      </c>
      <c r="CX76" s="31">
        <v>0</v>
      </c>
      <c r="CY76" s="31">
        <v>31233.45</v>
      </c>
      <c r="CZ76" s="31">
        <v>392485.26</v>
      </c>
      <c r="DA76" s="31">
        <v>0</v>
      </c>
      <c r="DB76" s="31">
        <v>281955.81</v>
      </c>
      <c r="DC76" s="31">
        <v>289936.8</v>
      </c>
      <c r="DD76" s="31">
        <v>47072.95</v>
      </c>
      <c r="DE76" s="31">
        <v>173635.39</v>
      </c>
      <c r="DF76" s="31">
        <v>67021.48</v>
      </c>
      <c r="DG76" s="31">
        <v>840818.64</v>
      </c>
      <c r="DH76" s="31">
        <v>888837.31</v>
      </c>
      <c r="DI76" s="31">
        <v>70988.45</v>
      </c>
      <c r="DJ76" s="31">
        <v>325666.05</v>
      </c>
      <c r="DK76" s="31">
        <v>352106.43</v>
      </c>
      <c r="DL76" s="5"/>
      <c r="DM76" s="31">
        <v>273959.89</v>
      </c>
      <c r="DN76" s="31">
        <v>219342.56</v>
      </c>
      <c r="DO76" s="31">
        <v>2198188.84</v>
      </c>
      <c r="DP76" s="66">
        <v>460852</v>
      </c>
      <c r="DQ76" s="21">
        <f t="shared" si="4"/>
        <v>110777792.28000006</v>
      </c>
    </row>
    <row r="77" spans="1:121" ht="15.75" thickBot="1" x14ac:dyDescent="0.3">
      <c r="A77" s="9" t="s">
        <v>181</v>
      </c>
      <c r="B77" s="5">
        <v>118273.60000000001</v>
      </c>
      <c r="C77" s="31">
        <v>206342.26</v>
      </c>
      <c r="D77" s="31">
        <v>122724.52</v>
      </c>
      <c r="E77" s="31">
        <v>42188.04</v>
      </c>
      <c r="F77" s="31">
        <v>260135</v>
      </c>
      <c r="G77" s="48">
        <v>372622.64</v>
      </c>
      <c r="H77" s="31">
        <v>55796</v>
      </c>
      <c r="I77" s="31">
        <v>447967</v>
      </c>
      <c r="J77" s="31">
        <v>227370.44</v>
      </c>
      <c r="K77" s="31">
        <v>39064.400000000001</v>
      </c>
      <c r="L77" s="31">
        <v>52885.73</v>
      </c>
      <c r="M77" s="31">
        <v>9758</v>
      </c>
      <c r="N77" s="31">
        <v>412476.14</v>
      </c>
      <c r="O77" s="31">
        <v>159602.95000000001</v>
      </c>
      <c r="P77" s="31">
        <v>264013.71999999997</v>
      </c>
      <c r="Q77" s="31">
        <v>211782.6</v>
      </c>
      <c r="R77" s="31">
        <v>116056.52</v>
      </c>
      <c r="S77" s="31">
        <v>860416.65</v>
      </c>
      <c r="T77" s="31">
        <v>22865</v>
      </c>
      <c r="U77" s="31">
        <v>0</v>
      </c>
      <c r="V77" s="31">
        <v>310694.40000000002</v>
      </c>
      <c r="W77" s="31">
        <v>85670</v>
      </c>
      <c r="X77" s="31">
        <v>10315479.810000001</v>
      </c>
      <c r="Y77" s="139">
        <v>276746.69</v>
      </c>
      <c r="Z77" s="31">
        <v>357271.88</v>
      </c>
      <c r="AA77" s="31">
        <v>64800</v>
      </c>
      <c r="AB77" s="31">
        <v>57443.199999999997</v>
      </c>
      <c r="AC77" s="31">
        <v>34312.51</v>
      </c>
      <c r="AD77" s="31">
        <v>305673.90000000002</v>
      </c>
      <c r="AE77" s="31">
        <v>473600</v>
      </c>
      <c r="AF77" s="31">
        <v>61877</v>
      </c>
      <c r="AG77" s="31">
        <v>419684.59</v>
      </c>
      <c r="AH77" s="31">
        <v>169879</v>
      </c>
      <c r="AI77" s="31">
        <v>22850</v>
      </c>
      <c r="AJ77" s="31">
        <v>187484.76</v>
      </c>
      <c r="AK77" s="31">
        <v>54404</v>
      </c>
      <c r="AL77" s="31">
        <v>150750</v>
      </c>
      <c r="AM77" s="31">
        <v>50305.72</v>
      </c>
      <c r="AN77" s="31">
        <v>86371920.799999997</v>
      </c>
      <c r="AO77" s="31">
        <v>22460.5</v>
      </c>
      <c r="AP77" s="31">
        <v>212891.32</v>
      </c>
      <c r="AQ77" s="31">
        <v>47160.959999999999</v>
      </c>
      <c r="AR77" s="31">
        <v>42760</v>
      </c>
      <c r="AS77" s="31">
        <v>155987.20000000001</v>
      </c>
      <c r="AT77" s="31">
        <v>3266035.66</v>
      </c>
      <c r="AU77" s="31">
        <v>247732.44</v>
      </c>
      <c r="AV77" s="31">
        <v>495481.86</v>
      </c>
      <c r="AW77" s="31">
        <v>90085.66</v>
      </c>
      <c r="AX77" s="31">
        <v>277480.06</v>
      </c>
      <c r="AY77" s="31">
        <v>342890.84</v>
      </c>
      <c r="AZ77" s="31">
        <v>4852</v>
      </c>
      <c r="BA77" s="31">
        <v>126730</v>
      </c>
      <c r="BB77" s="31">
        <v>894962.53</v>
      </c>
      <c r="BC77" s="5">
        <v>16791</v>
      </c>
      <c r="BD77" s="31">
        <v>908398.48</v>
      </c>
      <c r="BE77" s="31">
        <v>16500</v>
      </c>
      <c r="BF77" s="31">
        <v>21373</v>
      </c>
      <c r="BG77" s="31">
        <v>110207.23</v>
      </c>
      <c r="BH77" s="31">
        <v>57086</v>
      </c>
      <c r="BI77" s="31">
        <v>50887.81</v>
      </c>
      <c r="BJ77" s="31">
        <v>85747.199999999997</v>
      </c>
      <c r="BK77" s="31">
        <v>58234.9</v>
      </c>
      <c r="BL77" s="31">
        <v>1524703.7</v>
      </c>
      <c r="BM77" s="31">
        <v>31668</v>
      </c>
      <c r="BN77" s="31">
        <v>6742.5</v>
      </c>
      <c r="BO77" s="31">
        <v>659822.85</v>
      </c>
      <c r="BP77" s="31">
        <v>68219.8</v>
      </c>
      <c r="BQ77" s="31">
        <v>7257</v>
      </c>
      <c r="BR77" s="31">
        <v>0</v>
      </c>
      <c r="BS77" s="31">
        <v>29513.68</v>
      </c>
      <c r="BT77" s="31">
        <v>6815447.3600000003</v>
      </c>
      <c r="BU77" s="31">
        <v>36347.17</v>
      </c>
      <c r="BV77" s="31">
        <v>49998.9</v>
      </c>
      <c r="BW77" s="31">
        <v>145742.39999999999</v>
      </c>
      <c r="BX77" s="31">
        <v>571485.12</v>
      </c>
      <c r="BY77" s="31">
        <v>227145</v>
      </c>
      <c r="BZ77" s="31">
        <v>104400</v>
      </c>
      <c r="CA77" s="31">
        <v>21386.07</v>
      </c>
      <c r="CB77" s="31">
        <v>162180</v>
      </c>
      <c r="CC77" s="31">
        <v>282668.79999999999</v>
      </c>
      <c r="CD77" s="31">
        <v>133792.66</v>
      </c>
      <c r="CE77" s="31">
        <v>96789</v>
      </c>
      <c r="CF77" s="31">
        <v>195040.74</v>
      </c>
      <c r="CG77" s="31">
        <v>264087.96999999997</v>
      </c>
      <c r="CH77" s="31">
        <v>46464.959999999999</v>
      </c>
      <c r="CI77" s="31">
        <v>283090</v>
      </c>
      <c r="CJ77" s="31">
        <v>51688</v>
      </c>
      <c r="CK77" s="31">
        <v>91452.97</v>
      </c>
      <c r="CL77" s="31">
        <v>255039.9</v>
      </c>
      <c r="CM77" s="31">
        <v>29057.42</v>
      </c>
      <c r="CN77" s="31">
        <v>3485594.61</v>
      </c>
      <c r="CO77" s="31">
        <v>240431.98</v>
      </c>
      <c r="CP77" s="31">
        <v>197400</v>
      </c>
      <c r="CQ77" s="31">
        <v>15370</v>
      </c>
      <c r="CR77" s="31">
        <v>15477.21</v>
      </c>
      <c r="CS77" s="5">
        <v>166100</v>
      </c>
      <c r="CT77" s="31">
        <v>112092.35</v>
      </c>
      <c r="CU77" s="31">
        <v>15443.25</v>
      </c>
      <c r="CV77" s="31">
        <v>112426.18</v>
      </c>
      <c r="CW77" s="31">
        <v>125740.83</v>
      </c>
      <c r="CX77" s="31">
        <v>0</v>
      </c>
      <c r="CY77" s="31">
        <v>71884.800000000003</v>
      </c>
      <c r="CZ77" s="31">
        <v>410098.31</v>
      </c>
      <c r="DA77" s="31">
        <v>124192.76</v>
      </c>
      <c r="DB77" s="31">
        <v>74275</v>
      </c>
      <c r="DC77" s="31">
        <v>111716.36</v>
      </c>
      <c r="DD77" s="31">
        <v>52249.4</v>
      </c>
      <c r="DE77" s="31">
        <v>104554.28</v>
      </c>
      <c r="DF77" s="31">
        <v>113993.2</v>
      </c>
      <c r="DG77" s="31">
        <v>66261.509999999995</v>
      </c>
      <c r="DH77" s="31">
        <v>90727.8</v>
      </c>
      <c r="DI77" s="31">
        <v>635479.92000000004</v>
      </c>
      <c r="DJ77" s="31">
        <v>1300001.03</v>
      </c>
      <c r="DK77" s="31">
        <v>89629.41</v>
      </c>
      <c r="DL77" s="5"/>
      <c r="DM77" s="31">
        <v>16472.580000000002</v>
      </c>
      <c r="DN77" s="31">
        <v>49596.959999999999</v>
      </c>
      <c r="DO77" s="31">
        <v>243125.56</v>
      </c>
      <c r="DP77" s="66">
        <v>129701</v>
      </c>
      <c r="DQ77" s="21">
        <f t="shared" si="4"/>
        <v>131687194.38000001</v>
      </c>
    </row>
    <row r="78" spans="1:121" ht="15.75" thickBot="1" x14ac:dyDescent="0.3">
      <c r="A78" s="9" t="s">
        <v>182</v>
      </c>
      <c r="B78" s="5">
        <v>202249</v>
      </c>
      <c r="C78" s="31">
        <v>0</v>
      </c>
      <c r="D78" s="31">
        <v>7225</v>
      </c>
      <c r="E78" s="31">
        <v>62232</v>
      </c>
      <c r="F78" s="31">
        <v>426266</v>
      </c>
      <c r="G78" s="48">
        <v>677256</v>
      </c>
      <c r="H78" s="31">
        <v>69914</v>
      </c>
      <c r="I78" s="31">
        <v>948309</v>
      </c>
      <c r="J78" s="31">
        <v>1573554</v>
      </c>
      <c r="K78" s="31">
        <v>0</v>
      </c>
      <c r="L78" s="31">
        <v>0</v>
      </c>
      <c r="M78" s="31">
        <v>0</v>
      </c>
      <c r="N78" s="31">
        <v>1178312</v>
      </c>
      <c r="O78" s="31">
        <v>39388</v>
      </c>
      <c r="P78" s="31">
        <v>0</v>
      </c>
      <c r="Q78" s="31">
        <v>0</v>
      </c>
      <c r="R78" s="31">
        <v>0</v>
      </c>
      <c r="S78" s="31">
        <v>836344</v>
      </c>
      <c r="T78" s="31">
        <v>0</v>
      </c>
      <c r="U78" s="31">
        <v>0</v>
      </c>
      <c r="V78" s="31">
        <v>707824</v>
      </c>
      <c r="W78" s="31">
        <v>0</v>
      </c>
      <c r="X78" s="31">
        <v>4584760</v>
      </c>
      <c r="Y78" s="139">
        <v>930351</v>
      </c>
      <c r="Z78" s="31">
        <v>145409</v>
      </c>
      <c r="AA78" s="31">
        <v>0</v>
      </c>
      <c r="AB78" s="31">
        <v>39390</v>
      </c>
      <c r="AC78" s="31">
        <v>0</v>
      </c>
      <c r="AD78" s="31">
        <v>0</v>
      </c>
      <c r="AE78" s="31">
        <v>1781778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146755227</v>
      </c>
      <c r="AO78" s="31">
        <v>0</v>
      </c>
      <c r="AP78" s="31">
        <v>35409</v>
      </c>
      <c r="AQ78" s="31">
        <v>0</v>
      </c>
      <c r="AR78" s="31">
        <v>0</v>
      </c>
      <c r="AS78" s="31">
        <v>0</v>
      </c>
      <c r="AT78" s="31">
        <v>176125</v>
      </c>
      <c r="AU78" s="31">
        <v>0</v>
      </c>
      <c r="AV78" s="31">
        <v>0</v>
      </c>
      <c r="AW78" s="31">
        <v>1907000</v>
      </c>
      <c r="AX78" s="31">
        <v>0</v>
      </c>
      <c r="AY78" s="31">
        <v>0</v>
      </c>
      <c r="AZ78" s="31">
        <v>0</v>
      </c>
      <c r="BA78" s="31">
        <v>0</v>
      </c>
      <c r="BB78" s="31">
        <v>4538363</v>
      </c>
      <c r="BC78" s="5">
        <v>0</v>
      </c>
      <c r="BD78" s="31">
        <v>357153.98</v>
      </c>
      <c r="BE78" s="31">
        <v>0</v>
      </c>
      <c r="BF78" s="31">
        <v>0</v>
      </c>
      <c r="BG78" s="31">
        <v>62493</v>
      </c>
      <c r="BH78" s="31">
        <v>0</v>
      </c>
      <c r="BI78" s="31">
        <v>0</v>
      </c>
      <c r="BJ78" s="31">
        <v>0</v>
      </c>
      <c r="BK78" s="31">
        <v>0</v>
      </c>
      <c r="BL78" s="31">
        <v>212783</v>
      </c>
      <c r="BM78" s="31">
        <v>0</v>
      </c>
      <c r="BN78" s="31">
        <v>1677720</v>
      </c>
      <c r="BO78" s="31">
        <v>0</v>
      </c>
      <c r="BP78" s="31">
        <v>0</v>
      </c>
      <c r="BQ78" s="31">
        <v>0</v>
      </c>
      <c r="BR78" s="31">
        <v>0</v>
      </c>
      <c r="BS78" s="31">
        <v>17925</v>
      </c>
      <c r="BT78" s="31">
        <v>0</v>
      </c>
      <c r="BU78" s="31">
        <v>538066</v>
      </c>
      <c r="BV78" s="31">
        <v>0</v>
      </c>
      <c r="BW78" s="31">
        <v>0</v>
      </c>
      <c r="BX78" s="31">
        <v>229660</v>
      </c>
      <c r="BY78" s="31">
        <v>2435063</v>
      </c>
      <c r="BZ78" s="31">
        <v>0</v>
      </c>
      <c r="CA78" s="31">
        <v>0</v>
      </c>
      <c r="CB78" s="31">
        <v>0</v>
      </c>
      <c r="CC78" s="31">
        <v>2772197</v>
      </c>
      <c r="CD78" s="31">
        <v>27258</v>
      </c>
      <c r="CE78" s="31">
        <v>54568</v>
      </c>
      <c r="CF78" s="31">
        <v>124158</v>
      </c>
      <c r="CG78" s="31">
        <v>173304</v>
      </c>
      <c r="CH78" s="31">
        <v>362204</v>
      </c>
      <c r="CI78" s="31">
        <v>0</v>
      </c>
      <c r="CJ78" s="31">
        <v>0</v>
      </c>
      <c r="CK78" s="31">
        <v>0</v>
      </c>
      <c r="CL78" s="31">
        <v>3047067</v>
      </c>
      <c r="CM78" s="31">
        <v>0</v>
      </c>
      <c r="CN78" s="31">
        <v>5979153</v>
      </c>
      <c r="CO78" s="31">
        <v>1329706</v>
      </c>
      <c r="CP78" s="31">
        <v>0</v>
      </c>
      <c r="CQ78" s="31">
        <v>0</v>
      </c>
      <c r="CR78" s="31">
        <v>0</v>
      </c>
      <c r="CS78" s="5">
        <v>0</v>
      </c>
      <c r="CT78" s="31">
        <v>325936.09999999998</v>
      </c>
      <c r="CU78" s="31">
        <v>0</v>
      </c>
      <c r="CV78" s="31">
        <v>0</v>
      </c>
      <c r="CW78" s="31">
        <v>0</v>
      </c>
      <c r="CX78" s="31">
        <v>0</v>
      </c>
      <c r="CY78" s="31">
        <v>0</v>
      </c>
      <c r="CZ78" s="31">
        <v>0</v>
      </c>
      <c r="DA78" s="31">
        <v>0</v>
      </c>
      <c r="DB78" s="31">
        <v>47626</v>
      </c>
      <c r="DC78" s="31">
        <v>145749</v>
      </c>
      <c r="DD78" s="31">
        <v>0</v>
      </c>
      <c r="DE78" s="31">
        <v>0</v>
      </c>
      <c r="DF78" s="31">
        <v>244219</v>
      </c>
      <c r="DG78" s="31">
        <v>0</v>
      </c>
      <c r="DH78" s="31">
        <v>0</v>
      </c>
      <c r="DI78" s="31">
        <v>0</v>
      </c>
      <c r="DJ78" s="31">
        <v>15308</v>
      </c>
      <c r="DK78" s="31">
        <v>534393</v>
      </c>
      <c r="DL78" s="5"/>
      <c r="DM78" s="31">
        <v>0</v>
      </c>
      <c r="DN78" s="31">
        <v>0</v>
      </c>
      <c r="DO78" s="31">
        <v>2297079</v>
      </c>
      <c r="DP78" s="66">
        <v>190317</v>
      </c>
      <c r="DQ78" s="21">
        <f t="shared" si="4"/>
        <v>190823791.07999998</v>
      </c>
    </row>
    <row r="79" spans="1:121" ht="15.75" thickBot="1" x14ac:dyDescent="0.3">
      <c r="A79" s="9" t="s">
        <v>183</v>
      </c>
      <c r="B79" s="5">
        <v>0</v>
      </c>
      <c r="C79" s="31">
        <v>0</v>
      </c>
      <c r="D79" s="31">
        <v>0</v>
      </c>
      <c r="E79" s="31">
        <v>0</v>
      </c>
      <c r="F79" s="31">
        <v>0</v>
      </c>
      <c r="G79" s="48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139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973486263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5">
        <v>0</v>
      </c>
      <c r="BD79" s="31">
        <v>0</v>
      </c>
      <c r="BE79" s="31">
        <v>0</v>
      </c>
      <c r="BF79" s="31">
        <v>0</v>
      </c>
      <c r="BG79" s="31">
        <v>748720.49</v>
      </c>
      <c r="BH79" s="31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0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0</v>
      </c>
      <c r="BY79" s="31">
        <v>0</v>
      </c>
      <c r="BZ79" s="31">
        <v>0</v>
      </c>
      <c r="CA79" s="31">
        <v>0</v>
      </c>
      <c r="CB79" s="31">
        <v>0</v>
      </c>
      <c r="CC79" s="31">
        <v>0</v>
      </c>
      <c r="CD79" s="31">
        <v>7075270.25</v>
      </c>
      <c r="CE79" s="31">
        <v>0</v>
      </c>
      <c r="CF79" s="31">
        <v>0</v>
      </c>
      <c r="CG79" s="31">
        <v>0</v>
      </c>
      <c r="CH79" s="31">
        <v>0</v>
      </c>
      <c r="CI79" s="31">
        <v>0</v>
      </c>
      <c r="CJ79" s="31">
        <v>0</v>
      </c>
      <c r="CK79" s="31">
        <v>0</v>
      </c>
      <c r="CL79" s="31">
        <v>0</v>
      </c>
      <c r="CM79" s="31">
        <v>0</v>
      </c>
      <c r="CN79" s="31">
        <v>1327676.3999999999</v>
      </c>
      <c r="CO79" s="31">
        <v>0</v>
      </c>
      <c r="CP79" s="31">
        <v>0</v>
      </c>
      <c r="CQ79" s="31">
        <v>0</v>
      </c>
      <c r="CR79" s="31">
        <v>0</v>
      </c>
      <c r="CS79" s="5">
        <v>0</v>
      </c>
      <c r="CT79" s="31">
        <v>0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1">
        <v>0</v>
      </c>
      <c r="DJ79" s="31">
        <v>0</v>
      </c>
      <c r="DK79" s="31">
        <v>0</v>
      </c>
      <c r="DL79" s="5"/>
      <c r="DM79" s="31">
        <v>0</v>
      </c>
      <c r="DN79" s="31">
        <v>0</v>
      </c>
      <c r="DO79" s="31">
        <v>0</v>
      </c>
      <c r="DP79" s="66">
        <v>0</v>
      </c>
      <c r="DQ79" s="21">
        <f t="shared" si="4"/>
        <v>982637930.13999999</v>
      </c>
    </row>
    <row r="80" spans="1:121" ht="15.75" thickBot="1" x14ac:dyDescent="0.3">
      <c r="A80" s="9" t="s">
        <v>184</v>
      </c>
      <c r="B80" s="5">
        <v>0</v>
      </c>
      <c r="C80" s="31">
        <v>0</v>
      </c>
      <c r="D80" s="31">
        <v>0</v>
      </c>
      <c r="E80" s="31">
        <v>0</v>
      </c>
      <c r="F80" s="31">
        <v>0</v>
      </c>
      <c r="G80" s="48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139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5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500000</v>
      </c>
      <c r="CO80" s="31">
        <v>0</v>
      </c>
      <c r="CP80" s="31">
        <v>0</v>
      </c>
      <c r="CQ80" s="31">
        <v>0</v>
      </c>
      <c r="CR80" s="31">
        <v>0</v>
      </c>
      <c r="CS80" s="5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45106.64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1">
        <v>0</v>
      </c>
      <c r="DJ80" s="31">
        <v>0</v>
      </c>
      <c r="DK80" s="31">
        <v>0</v>
      </c>
      <c r="DL80" s="5"/>
      <c r="DM80" s="31">
        <v>0</v>
      </c>
      <c r="DN80" s="31">
        <v>0</v>
      </c>
      <c r="DO80" s="31">
        <v>0</v>
      </c>
      <c r="DP80" s="66">
        <v>0</v>
      </c>
      <c r="DQ80" s="21">
        <f t="shared" si="4"/>
        <v>545106.64</v>
      </c>
    </row>
    <row r="81" spans="1:121" ht="15.75" thickBot="1" x14ac:dyDescent="0.3">
      <c r="A81" s="9" t="s">
        <v>185</v>
      </c>
      <c r="B81" s="5">
        <v>0</v>
      </c>
      <c r="C81" s="31">
        <v>0</v>
      </c>
      <c r="D81" s="31">
        <v>0</v>
      </c>
      <c r="E81" s="31">
        <v>0</v>
      </c>
      <c r="F81" s="31">
        <v>0</v>
      </c>
      <c r="G81" s="48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191838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139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5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0</v>
      </c>
      <c r="BJ81" s="31">
        <v>0</v>
      </c>
      <c r="BK81" s="31">
        <v>0</v>
      </c>
      <c r="BL81" s="31">
        <v>0</v>
      </c>
      <c r="BM81" s="31">
        <v>0</v>
      </c>
      <c r="BN81" s="31">
        <v>0</v>
      </c>
      <c r="BO81" s="31">
        <v>0</v>
      </c>
      <c r="BP81" s="31">
        <v>0</v>
      </c>
      <c r="BQ81" s="31">
        <v>0</v>
      </c>
      <c r="BR81" s="31">
        <v>0</v>
      </c>
      <c r="BS81" s="31">
        <v>0</v>
      </c>
      <c r="BT81" s="31">
        <v>0</v>
      </c>
      <c r="BU81" s="31">
        <v>0</v>
      </c>
      <c r="BV81" s="31">
        <v>0</v>
      </c>
      <c r="BW81" s="31">
        <v>0</v>
      </c>
      <c r="BX81" s="31">
        <v>0</v>
      </c>
      <c r="BY81" s="31">
        <v>0</v>
      </c>
      <c r="BZ81" s="31">
        <v>0</v>
      </c>
      <c r="CA81" s="31">
        <v>0</v>
      </c>
      <c r="CB81" s="31">
        <v>0</v>
      </c>
      <c r="CC81" s="31">
        <v>0</v>
      </c>
      <c r="CD81" s="31">
        <v>0</v>
      </c>
      <c r="CE81" s="31">
        <v>0</v>
      </c>
      <c r="CF81" s="31">
        <v>0</v>
      </c>
      <c r="CG81" s="31">
        <v>0</v>
      </c>
      <c r="CH81" s="31">
        <v>0</v>
      </c>
      <c r="CI81" s="31">
        <v>0</v>
      </c>
      <c r="CJ81" s="31">
        <v>0</v>
      </c>
      <c r="CK81" s="31">
        <v>0</v>
      </c>
      <c r="CL81" s="31">
        <v>0</v>
      </c>
      <c r="CM81" s="31">
        <v>0</v>
      </c>
      <c r="CN81" s="31">
        <v>0</v>
      </c>
      <c r="CO81" s="31">
        <v>0</v>
      </c>
      <c r="CP81" s="31">
        <v>0</v>
      </c>
      <c r="CQ81" s="31">
        <v>0</v>
      </c>
      <c r="CR81" s="31">
        <v>0</v>
      </c>
      <c r="CS81" s="5">
        <v>0</v>
      </c>
      <c r="CT81" s="31">
        <v>0</v>
      </c>
      <c r="CU81" s="31">
        <v>0</v>
      </c>
      <c r="CV81" s="31">
        <v>0</v>
      </c>
      <c r="CW81" s="31">
        <v>0</v>
      </c>
      <c r="CX81" s="31">
        <v>0</v>
      </c>
      <c r="CY81" s="31">
        <v>0</v>
      </c>
      <c r="CZ81" s="31">
        <v>0</v>
      </c>
      <c r="DA81" s="31">
        <v>0</v>
      </c>
      <c r="DB81" s="31">
        <v>0</v>
      </c>
      <c r="DC81" s="31">
        <v>116544.88</v>
      </c>
      <c r="DD81" s="31">
        <v>0</v>
      </c>
      <c r="DE81" s="31">
        <v>0</v>
      </c>
      <c r="DF81" s="31">
        <v>0</v>
      </c>
      <c r="DG81" s="31">
        <v>0</v>
      </c>
      <c r="DH81" s="31">
        <v>0</v>
      </c>
      <c r="DI81" s="31">
        <v>0</v>
      </c>
      <c r="DJ81" s="31">
        <v>0</v>
      </c>
      <c r="DK81" s="31">
        <v>0</v>
      </c>
      <c r="DL81" s="5"/>
      <c r="DM81" s="31">
        <v>0</v>
      </c>
      <c r="DN81" s="31">
        <v>0</v>
      </c>
      <c r="DO81" s="31">
        <v>0</v>
      </c>
      <c r="DP81" s="66">
        <v>0</v>
      </c>
      <c r="DQ81" s="21">
        <f t="shared" si="4"/>
        <v>308382.88</v>
      </c>
    </row>
    <row r="82" spans="1:121" ht="15.75" thickBot="1" x14ac:dyDescent="0.3">
      <c r="A82" s="9" t="s">
        <v>186</v>
      </c>
      <c r="B82" s="5">
        <v>0</v>
      </c>
      <c r="C82" s="31">
        <v>0</v>
      </c>
      <c r="D82" s="31">
        <v>0</v>
      </c>
      <c r="E82" s="31">
        <v>0</v>
      </c>
      <c r="F82" s="31">
        <v>0</v>
      </c>
      <c r="G82" s="48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1411821.4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139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5">
        <v>0</v>
      </c>
      <c r="BD82" s="31">
        <v>0</v>
      </c>
      <c r="BE82" s="31">
        <v>0</v>
      </c>
      <c r="BF82" s="31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0</v>
      </c>
      <c r="BL82" s="31">
        <v>0</v>
      </c>
      <c r="BM82" s="31">
        <v>0</v>
      </c>
      <c r="BN82" s="31">
        <v>0</v>
      </c>
      <c r="BO82" s="31">
        <v>0</v>
      </c>
      <c r="BP82" s="31">
        <v>0</v>
      </c>
      <c r="BQ82" s="31">
        <v>0</v>
      </c>
      <c r="BR82" s="31">
        <v>0</v>
      </c>
      <c r="BS82" s="31">
        <v>0</v>
      </c>
      <c r="BT82" s="31">
        <v>0</v>
      </c>
      <c r="BU82" s="31">
        <v>0</v>
      </c>
      <c r="BV82" s="31">
        <v>0</v>
      </c>
      <c r="BW82" s="31">
        <v>0</v>
      </c>
      <c r="BX82" s="31">
        <v>0</v>
      </c>
      <c r="BY82" s="31">
        <v>0</v>
      </c>
      <c r="BZ82" s="31">
        <v>0</v>
      </c>
      <c r="CA82" s="31">
        <v>0</v>
      </c>
      <c r="CB82" s="31">
        <v>0</v>
      </c>
      <c r="CC82" s="31">
        <v>0</v>
      </c>
      <c r="CD82" s="31">
        <v>0</v>
      </c>
      <c r="CE82" s="31">
        <v>0</v>
      </c>
      <c r="CF82" s="31">
        <v>0</v>
      </c>
      <c r="CG82" s="31">
        <v>0</v>
      </c>
      <c r="CH82" s="31">
        <v>0</v>
      </c>
      <c r="CI82" s="31">
        <v>0</v>
      </c>
      <c r="CJ82" s="31">
        <v>0</v>
      </c>
      <c r="CK82" s="31">
        <v>0</v>
      </c>
      <c r="CL82" s="31">
        <v>0</v>
      </c>
      <c r="CM82" s="31">
        <v>0</v>
      </c>
      <c r="CN82" s="31">
        <v>0</v>
      </c>
      <c r="CO82" s="31">
        <v>0</v>
      </c>
      <c r="CP82" s="31">
        <v>0</v>
      </c>
      <c r="CQ82" s="31">
        <v>0</v>
      </c>
      <c r="CR82" s="31">
        <v>0</v>
      </c>
      <c r="CS82" s="5">
        <v>0</v>
      </c>
      <c r="CT82" s="31">
        <v>0</v>
      </c>
      <c r="CU82" s="31">
        <v>0</v>
      </c>
      <c r="CV82" s="31">
        <v>0</v>
      </c>
      <c r="CW82" s="31">
        <v>0</v>
      </c>
      <c r="CX82" s="31">
        <v>0</v>
      </c>
      <c r="CY82" s="31">
        <v>0</v>
      </c>
      <c r="CZ82" s="31">
        <v>0</v>
      </c>
      <c r="DA82" s="31">
        <v>0</v>
      </c>
      <c r="DB82" s="31">
        <v>0</v>
      </c>
      <c r="DC82" s="31">
        <v>0</v>
      </c>
      <c r="DD82" s="31">
        <v>0</v>
      </c>
      <c r="DE82" s="31">
        <v>0</v>
      </c>
      <c r="DF82" s="31">
        <v>0</v>
      </c>
      <c r="DG82" s="31">
        <v>0</v>
      </c>
      <c r="DH82" s="31">
        <v>0</v>
      </c>
      <c r="DI82" s="31">
        <v>0</v>
      </c>
      <c r="DJ82" s="31">
        <v>0</v>
      </c>
      <c r="DK82" s="31">
        <v>0</v>
      </c>
      <c r="DL82" s="5"/>
      <c r="DM82" s="31">
        <v>0</v>
      </c>
      <c r="DN82" s="31">
        <v>0</v>
      </c>
      <c r="DO82" s="31">
        <v>0</v>
      </c>
      <c r="DP82" s="66">
        <v>0</v>
      </c>
      <c r="DQ82" s="21">
        <f t="shared" si="4"/>
        <v>1411821.4</v>
      </c>
    </row>
    <row r="83" spans="1:121" ht="15.75" thickBot="1" x14ac:dyDescent="0.3">
      <c r="A83" s="9" t="s">
        <v>187</v>
      </c>
      <c r="B83" s="5">
        <v>279599.62</v>
      </c>
      <c r="C83" s="31">
        <v>105945.38</v>
      </c>
      <c r="D83" s="31">
        <v>318573.09999999998</v>
      </c>
      <c r="E83" s="31">
        <v>298876.15000000002</v>
      </c>
      <c r="F83" s="31">
        <v>513770</v>
      </c>
      <c r="G83" s="48">
        <v>1055080.48</v>
      </c>
      <c r="H83" s="31">
        <v>170161.39</v>
      </c>
      <c r="I83" s="31">
        <v>762968</v>
      </c>
      <c r="J83" s="31">
        <v>365256.09</v>
      </c>
      <c r="K83" s="31">
        <v>174281.35</v>
      </c>
      <c r="L83" s="31">
        <v>53877.55</v>
      </c>
      <c r="M83" s="31">
        <v>146490.4</v>
      </c>
      <c r="N83" s="31">
        <v>959525.94</v>
      </c>
      <c r="O83" s="31">
        <v>194400</v>
      </c>
      <c r="P83" s="31">
        <v>627717.24</v>
      </c>
      <c r="Q83" s="31">
        <v>307717.49</v>
      </c>
      <c r="R83" s="31">
        <v>258000</v>
      </c>
      <c r="S83" s="31">
        <v>2273789.0299999998</v>
      </c>
      <c r="T83" s="31">
        <v>125665.43</v>
      </c>
      <c r="U83" s="31">
        <v>0</v>
      </c>
      <c r="V83" s="31">
        <v>279639.76</v>
      </c>
      <c r="W83" s="31">
        <v>530890</v>
      </c>
      <c r="X83" s="31">
        <v>2627743.85</v>
      </c>
      <c r="Y83" s="139">
        <v>155612.14000000001</v>
      </c>
      <c r="Z83" s="31">
        <v>1868255.25</v>
      </c>
      <c r="AA83" s="31">
        <v>42332.25</v>
      </c>
      <c r="AB83" s="31">
        <v>180285.6</v>
      </c>
      <c r="AC83" s="31">
        <v>157216.95999999999</v>
      </c>
      <c r="AD83" s="31">
        <v>245773.96</v>
      </c>
      <c r="AE83" s="31">
        <v>4249020.82</v>
      </c>
      <c r="AF83" s="31">
        <v>211655.98</v>
      </c>
      <c r="AG83" s="31">
        <v>80928</v>
      </c>
      <c r="AH83" s="31">
        <v>113440.86</v>
      </c>
      <c r="AI83" s="31">
        <v>69000</v>
      </c>
      <c r="AJ83" s="31">
        <v>938665.76</v>
      </c>
      <c r="AK83" s="31">
        <v>0</v>
      </c>
      <c r="AL83" s="31">
        <v>1826931.84</v>
      </c>
      <c r="AM83" s="31">
        <v>36000</v>
      </c>
      <c r="AN83" s="31">
        <v>47813818.189999998</v>
      </c>
      <c r="AO83" s="31">
        <v>31123.9</v>
      </c>
      <c r="AP83" s="31">
        <v>646774.48</v>
      </c>
      <c r="AQ83" s="31">
        <v>133650</v>
      </c>
      <c r="AR83" s="31">
        <v>490404.34</v>
      </c>
      <c r="AS83" s="31">
        <v>1505486.61</v>
      </c>
      <c r="AT83" s="31">
        <v>312655.90000000002</v>
      </c>
      <c r="AU83" s="31">
        <v>705877.34</v>
      </c>
      <c r="AV83" s="31">
        <v>339961.11</v>
      </c>
      <c r="AW83" s="31">
        <v>655433.25</v>
      </c>
      <c r="AX83" s="31">
        <v>1139720.3700000001</v>
      </c>
      <c r="AY83" s="31">
        <v>327463.26</v>
      </c>
      <c r="AZ83" s="31">
        <v>333211.90000000002</v>
      </c>
      <c r="BA83" s="31">
        <v>79418.990000000005</v>
      </c>
      <c r="BB83" s="31">
        <v>1187224.5</v>
      </c>
      <c r="BC83" s="5">
        <v>415487.45</v>
      </c>
      <c r="BD83" s="31">
        <v>669186</v>
      </c>
      <c r="BE83" s="31">
        <v>22072</v>
      </c>
      <c r="BF83" s="31">
        <v>45665.35</v>
      </c>
      <c r="BG83" s="31">
        <v>169687.85</v>
      </c>
      <c r="BH83" s="31">
        <v>197610</v>
      </c>
      <c r="BI83" s="31">
        <v>120332.9</v>
      </c>
      <c r="BJ83" s="31">
        <v>80286</v>
      </c>
      <c r="BK83" s="31">
        <v>176211.36</v>
      </c>
      <c r="BL83" s="31">
        <v>1563986.34</v>
      </c>
      <c r="BM83" s="31">
        <v>722656.68</v>
      </c>
      <c r="BN83" s="31">
        <v>770674.76</v>
      </c>
      <c r="BO83" s="31">
        <v>496878.27</v>
      </c>
      <c r="BP83" s="31">
        <v>959.15</v>
      </c>
      <c r="BQ83" s="31">
        <v>321664</v>
      </c>
      <c r="BR83" s="31">
        <v>27577.46</v>
      </c>
      <c r="BS83" s="31">
        <v>143537.07999999999</v>
      </c>
      <c r="BT83" s="31">
        <v>4302267.57</v>
      </c>
      <c r="BU83" s="31">
        <v>217871.57</v>
      </c>
      <c r="BV83" s="31">
        <v>50122.55</v>
      </c>
      <c r="BW83" s="31">
        <v>42122.5</v>
      </c>
      <c r="BX83" s="31">
        <v>752211.6</v>
      </c>
      <c r="BY83" s="31">
        <v>432641.72</v>
      </c>
      <c r="BZ83" s="31">
        <v>147644.32</v>
      </c>
      <c r="CA83" s="31">
        <v>87102.5</v>
      </c>
      <c r="CB83" s="31">
        <v>150182</v>
      </c>
      <c r="CC83" s="31">
        <v>211532.32</v>
      </c>
      <c r="CD83" s="31">
        <v>418346.35</v>
      </c>
      <c r="CE83" s="31">
        <v>101029</v>
      </c>
      <c r="CF83" s="31">
        <v>346360.84</v>
      </c>
      <c r="CG83" s="31">
        <v>175857.75</v>
      </c>
      <c r="CH83" s="31">
        <v>278763.08</v>
      </c>
      <c r="CI83" s="31">
        <v>408000.6</v>
      </c>
      <c r="CJ83" s="31">
        <v>0</v>
      </c>
      <c r="CK83" s="31">
        <v>70507.3</v>
      </c>
      <c r="CL83" s="31">
        <v>535356.44999999995</v>
      </c>
      <c r="CM83" s="31">
        <v>158081.45000000001</v>
      </c>
      <c r="CN83" s="31">
        <v>4449754.3</v>
      </c>
      <c r="CO83" s="31">
        <v>402763.58</v>
      </c>
      <c r="CP83" s="31">
        <v>83450</v>
      </c>
      <c r="CQ83" s="31">
        <v>1034841.21</v>
      </c>
      <c r="CR83" s="31">
        <v>262263.38</v>
      </c>
      <c r="CS83" s="5">
        <v>585446.47</v>
      </c>
      <c r="CT83" s="31">
        <v>148697.41</v>
      </c>
      <c r="CU83" s="31">
        <v>117337.56</v>
      </c>
      <c r="CV83" s="31">
        <v>88455.9</v>
      </c>
      <c r="CW83" s="31">
        <v>276571.87</v>
      </c>
      <c r="CX83" s="31">
        <v>0</v>
      </c>
      <c r="CY83" s="31">
        <v>156788.85</v>
      </c>
      <c r="CZ83" s="31">
        <v>379434</v>
      </c>
      <c r="DA83" s="31">
        <v>30454.74</v>
      </c>
      <c r="DB83" s="31">
        <v>826779.34</v>
      </c>
      <c r="DC83" s="31">
        <v>604983</v>
      </c>
      <c r="DD83" s="31">
        <v>286298.87</v>
      </c>
      <c r="DE83" s="31">
        <v>271189.09999999998</v>
      </c>
      <c r="DF83" s="31">
        <v>121803.34</v>
      </c>
      <c r="DG83" s="31">
        <v>137086</v>
      </c>
      <c r="DH83" s="31">
        <v>1000819.27</v>
      </c>
      <c r="DI83" s="31">
        <v>86832.82</v>
      </c>
      <c r="DJ83" s="31">
        <v>489144.07</v>
      </c>
      <c r="DK83" s="31">
        <v>336770.83</v>
      </c>
      <c r="DL83" s="5"/>
      <c r="DM83" s="31">
        <v>430020.35</v>
      </c>
      <c r="DN83" s="31">
        <v>96701.64</v>
      </c>
      <c r="DO83" s="31">
        <v>1532896.98</v>
      </c>
      <c r="DP83" s="66">
        <v>167953</v>
      </c>
      <c r="DQ83" s="21">
        <f t="shared" si="4"/>
        <v>107543323.80999996</v>
      </c>
    </row>
    <row r="84" spans="1:121" ht="15.75" thickBot="1" x14ac:dyDescent="0.3">
      <c r="A84" s="9" t="s">
        <v>188</v>
      </c>
      <c r="B84" s="5">
        <v>0</v>
      </c>
      <c r="C84" s="31">
        <v>0</v>
      </c>
      <c r="D84" s="31">
        <v>0</v>
      </c>
      <c r="E84" s="31">
        <v>0</v>
      </c>
      <c r="F84" s="31">
        <v>0</v>
      </c>
      <c r="G84" s="48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1900000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360000</v>
      </c>
      <c r="X84" s="31">
        <v>0</v>
      </c>
      <c r="Y84" s="139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3354123.9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356200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5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1111715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5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475851.5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1">
        <v>0</v>
      </c>
      <c r="DJ84" s="31">
        <v>0</v>
      </c>
      <c r="DK84" s="31">
        <v>0</v>
      </c>
      <c r="DL84" s="5"/>
      <c r="DM84" s="31">
        <v>0</v>
      </c>
      <c r="DN84" s="31">
        <v>0</v>
      </c>
      <c r="DO84" s="31">
        <v>0</v>
      </c>
      <c r="DP84" s="66">
        <v>0</v>
      </c>
      <c r="DQ84" s="21">
        <f t="shared" si="4"/>
        <v>7557890.4000000004</v>
      </c>
    </row>
    <row r="85" spans="1:121" ht="15.75" thickBot="1" x14ac:dyDescent="0.3">
      <c r="A85" s="9" t="s">
        <v>189</v>
      </c>
      <c r="B85" s="5">
        <v>143112.76</v>
      </c>
      <c r="C85" s="31">
        <v>0</v>
      </c>
      <c r="D85" s="31">
        <v>0</v>
      </c>
      <c r="E85" s="31">
        <v>5400</v>
      </c>
      <c r="F85" s="31">
        <v>0</v>
      </c>
      <c r="G85" s="48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95780</v>
      </c>
      <c r="O85" s="31">
        <v>0</v>
      </c>
      <c r="P85" s="31">
        <v>0</v>
      </c>
      <c r="Q85" s="31">
        <v>24158.92</v>
      </c>
      <c r="R85" s="31">
        <v>0</v>
      </c>
      <c r="S85" s="31">
        <v>19390</v>
      </c>
      <c r="T85" s="31">
        <v>0</v>
      </c>
      <c r="U85" s="31">
        <v>0</v>
      </c>
      <c r="V85" s="31">
        <v>0</v>
      </c>
      <c r="W85" s="31">
        <v>0</v>
      </c>
      <c r="X85" s="31">
        <v>1632735.79</v>
      </c>
      <c r="Y85" s="139">
        <v>0</v>
      </c>
      <c r="Z85" s="31">
        <v>47618.73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16965</v>
      </c>
      <c r="AL85" s="31">
        <v>130125.86</v>
      </c>
      <c r="AM85" s="31">
        <v>0</v>
      </c>
      <c r="AN85" s="31">
        <v>1507628.79</v>
      </c>
      <c r="AO85" s="31">
        <v>0</v>
      </c>
      <c r="AP85" s="31">
        <v>0</v>
      </c>
      <c r="AQ85" s="31">
        <v>0</v>
      </c>
      <c r="AR85" s="31">
        <v>0</v>
      </c>
      <c r="AS85" s="31">
        <v>10000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484628.06</v>
      </c>
      <c r="BC85" s="5">
        <v>0</v>
      </c>
      <c r="BD85" s="31">
        <v>297778.88</v>
      </c>
      <c r="BE85" s="31">
        <v>0</v>
      </c>
      <c r="BF85" s="31">
        <v>0</v>
      </c>
      <c r="BG85" s="31">
        <v>100845.9</v>
      </c>
      <c r="BH85" s="31">
        <v>0</v>
      </c>
      <c r="BI85" s="31">
        <v>0</v>
      </c>
      <c r="BJ85" s="31">
        <v>0</v>
      </c>
      <c r="BK85" s="31">
        <v>0</v>
      </c>
      <c r="BL85" s="31">
        <v>46066.15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v>80168</v>
      </c>
      <c r="BV85" s="31">
        <v>0</v>
      </c>
      <c r="BW85" s="31">
        <v>0</v>
      </c>
      <c r="BX85" s="31">
        <v>137541.20000000001</v>
      </c>
      <c r="BY85" s="31">
        <v>0</v>
      </c>
      <c r="BZ85" s="31">
        <v>0</v>
      </c>
      <c r="CA85" s="31">
        <v>0</v>
      </c>
      <c r="CB85" s="31">
        <v>0</v>
      </c>
      <c r="CC85" s="31">
        <v>0</v>
      </c>
      <c r="CD85" s="31">
        <v>459242.58</v>
      </c>
      <c r="CE85" s="31">
        <v>0</v>
      </c>
      <c r="CF85" s="31">
        <v>0</v>
      </c>
      <c r="CG85" s="31">
        <v>54493.08</v>
      </c>
      <c r="CH85" s="31">
        <v>0</v>
      </c>
      <c r="CI85" s="31">
        <v>0</v>
      </c>
      <c r="CJ85" s="31">
        <v>0</v>
      </c>
      <c r="CK85" s="31">
        <v>0</v>
      </c>
      <c r="CL85" s="31">
        <v>0</v>
      </c>
      <c r="CM85" s="31">
        <v>0</v>
      </c>
      <c r="CN85" s="31">
        <v>5577279.0099999998</v>
      </c>
      <c r="CO85" s="31">
        <v>0</v>
      </c>
      <c r="CP85" s="31">
        <v>0</v>
      </c>
      <c r="CQ85" s="31">
        <v>0</v>
      </c>
      <c r="CR85" s="31">
        <v>0</v>
      </c>
      <c r="CS85" s="5">
        <v>18025</v>
      </c>
      <c r="CT85" s="31">
        <v>0</v>
      </c>
      <c r="CU85" s="31">
        <v>0</v>
      </c>
      <c r="CV85" s="31">
        <v>0</v>
      </c>
      <c r="CW85" s="31">
        <v>13913.83</v>
      </c>
      <c r="CX85" s="31">
        <v>0</v>
      </c>
      <c r="CY85" s="31">
        <v>0</v>
      </c>
      <c r="CZ85" s="31">
        <v>36540</v>
      </c>
      <c r="DA85" s="31">
        <v>0</v>
      </c>
      <c r="DB85" s="31">
        <v>88664.47</v>
      </c>
      <c r="DC85" s="31">
        <v>118463.91</v>
      </c>
      <c r="DD85" s="31">
        <v>0</v>
      </c>
      <c r="DE85" s="31">
        <v>0</v>
      </c>
      <c r="DF85" s="31">
        <v>0</v>
      </c>
      <c r="DG85" s="31">
        <v>0</v>
      </c>
      <c r="DH85" s="31">
        <v>209053.68</v>
      </c>
      <c r="DI85" s="31">
        <v>0</v>
      </c>
      <c r="DJ85" s="31">
        <v>0</v>
      </c>
      <c r="DK85" s="31">
        <v>0</v>
      </c>
      <c r="DL85" s="5"/>
      <c r="DM85" s="31">
        <v>10640</v>
      </c>
      <c r="DN85" s="31">
        <v>0</v>
      </c>
      <c r="DO85" s="31">
        <v>82578.17</v>
      </c>
      <c r="DP85" s="66">
        <v>0</v>
      </c>
      <c r="DQ85" s="21">
        <f t="shared" si="4"/>
        <v>11448837.770000001</v>
      </c>
    </row>
    <row r="86" spans="1:121" ht="15.75" thickBot="1" x14ac:dyDescent="0.3">
      <c r="A86" s="9" t="s">
        <v>190</v>
      </c>
      <c r="B86" s="5">
        <v>9405900.4979999997</v>
      </c>
      <c r="C86" s="31">
        <v>4570706.7699999996</v>
      </c>
      <c r="D86" s="31">
        <v>4999600.7299999995</v>
      </c>
      <c r="E86" s="31">
        <v>1650863.4899999998</v>
      </c>
      <c r="F86" s="31">
        <v>7436603</v>
      </c>
      <c r="G86" s="50">
        <v>15414911.800000001</v>
      </c>
      <c r="H86" s="31">
        <v>4198878.01</v>
      </c>
      <c r="I86" s="31">
        <v>37967695</v>
      </c>
      <c r="J86" s="31">
        <v>6433573.6400000006</v>
      </c>
      <c r="K86" s="31">
        <v>2582607.39</v>
      </c>
      <c r="L86" s="31">
        <v>1381332.58</v>
      </c>
      <c r="M86" s="31">
        <v>1284522.67</v>
      </c>
      <c r="N86" s="31">
        <v>18299981.689999998</v>
      </c>
      <c r="O86" s="31">
        <v>1911918.87</v>
      </c>
      <c r="P86" s="31">
        <v>23397007.219999995</v>
      </c>
      <c r="Q86" s="31">
        <v>9285265.2800000012</v>
      </c>
      <c r="R86" s="31">
        <v>3474918.51</v>
      </c>
      <c r="S86" s="31">
        <v>14284211.890000001</v>
      </c>
      <c r="T86" s="31">
        <v>1529020.67</v>
      </c>
      <c r="U86" s="31">
        <v>2151617.54</v>
      </c>
      <c r="V86" s="31">
        <v>2624974.4800000004</v>
      </c>
      <c r="W86" s="31">
        <v>9193356.5399999991</v>
      </c>
      <c r="X86" s="31">
        <v>81135074.460000008</v>
      </c>
      <c r="Y86" s="141">
        <v>9226988.5600000005</v>
      </c>
      <c r="Z86" s="31">
        <v>12074966.399999999</v>
      </c>
      <c r="AA86" s="31">
        <v>2926248.38</v>
      </c>
      <c r="AB86" s="31">
        <v>1587514.52</v>
      </c>
      <c r="AC86" s="31">
        <v>1009687.85</v>
      </c>
      <c r="AD86" s="31">
        <v>3824741.62</v>
      </c>
      <c r="AE86" s="31">
        <v>37833713.269999996</v>
      </c>
      <c r="AF86" s="31">
        <v>1166314.98</v>
      </c>
      <c r="AG86" s="31">
        <v>815336.31</v>
      </c>
      <c r="AH86" s="31">
        <v>6354596.4900000002</v>
      </c>
      <c r="AI86" s="31">
        <v>724084</v>
      </c>
      <c r="AJ86" s="31">
        <v>25372541.340000007</v>
      </c>
      <c r="AK86" s="31">
        <v>9145934.2899999991</v>
      </c>
      <c r="AL86" s="31">
        <v>14612662.829999998</v>
      </c>
      <c r="AM86" s="31">
        <v>1694736.72</v>
      </c>
      <c r="AN86" s="31">
        <v>3541844645.54</v>
      </c>
      <c r="AO86" s="31">
        <v>2564339.27</v>
      </c>
      <c r="AP86" s="31">
        <v>3232234.8000000003</v>
      </c>
      <c r="AQ86" s="31">
        <v>3113908.24</v>
      </c>
      <c r="AR86" s="31">
        <v>3963230.81</v>
      </c>
      <c r="AS86" s="31">
        <v>22131327.519999992</v>
      </c>
      <c r="AT86" s="31">
        <v>9861933.4800000004</v>
      </c>
      <c r="AU86" s="31">
        <v>12003224.799999999</v>
      </c>
      <c r="AV86" s="31">
        <v>6524165.5300000003</v>
      </c>
      <c r="AW86" s="31">
        <v>7601192.9200000009</v>
      </c>
      <c r="AX86" s="31">
        <v>2356530.3600000003</v>
      </c>
      <c r="AY86" s="31">
        <v>10489348.289999999</v>
      </c>
      <c r="AZ86" s="31">
        <v>5378728.4200000009</v>
      </c>
      <c r="BA86" s="31">
        <v>1842229.2300000002</v>
      </c>
      <c r="BB86" s="31">
        <v>80568054.570000008</v>
      </c>
      <c r="BC86" s="5">
        <v>3126867.12</v>
      </c>
      <c r="BD86" s="31">
        <v>10767827.020000003</v>
      </c>
      <c r="BE86" s="31">
        <v>431670.91000000003</v>
      </c>
      <c r="BF86" s="31">
        <v>1208154.6500000001</v>
      </c>
      <c r="BG86" s="31">
        <v>4206704.46</v>
      </c>
      <c r="BH86" s="31">
        <v>5789141</v>
      </c>
      <c r="BI86" s="31">
        <v>4292188.01</v>
      </c>
      <c r="BJ86" s="31">
        <v>1028955.02</v>
      </c>
      <c r="BK86" s="31">
        <v>2092939.0799999996</v>
      </c>
      <c r="BL86" s="31">
        <v>32745299.429999996</v>
      </c>
      <c r="BM86" s="31">
        <v>8039127.2799999993</v>
      </c>
      <c r="BN86" s="31">
        <v>3727495.3</v>
      </c>
      <c r="BO86" s="31">
        <v>12259235.499999998</v>
      </c>
      <c r="BP86" s="31">
        <v>732417.54999999993</v>
      </c>
      <c r="BQ86" s="31">
        <v>4335492</v>
      </c>
      <c r="BR86" s="31">
        <v>615448.57999999996</v>
      </c>
      <c r="BS86" s="31">
        <v>6158942.1799999997</v>
      </c>
      <c r="BT86" s="31">
        <v>36501484.090000004</v>
      </c>
      <c r="BU86" s="31">
        <v>12109778.970000001</v>
      </c>
      <c r="BV86" s="31">
        <v>540689.30000000005</v>
      </c>
      <c r="BW86" s="31">
        <v>1505819.84</v>
      </c>
      <c r="BX86" s="31">
        <v>12813150.949999997</v>
      </c>
      <c r="BY86" s="31">
        <v>21954134.719999999</v>
      </c>
      <c r="BZ86" s="31">
        <v>6223865.1200000001</v>
      </c>
      <c r="CA86" s="31">
        <v>796522.94</v>
      </c>
      <c r="CB86" s="31">
        <v>2225920.08</v>
      </c>
      <c r="CC86" s="31">
        <v>8892037.7599999998</v>
      </c>
      <c r="CD86" s="31">
        <v>20788384.66</v>
      </c>
      <c r="CE86" s="31">
        <v>7244033.4000000004</v>
      </c>
      <c r="CF86" s="31">
        <v>7731759.4700000007</v>
      </c>
      <c r="CG86" s="31">
        <v>5812661.7200000007</v>
      </c>
      <c r="CH86" s="31">
        <v>6169096.2300000004</v>
      </c>
      <c r="CI86" s="31">
        <v>1985395.1</v>
      </c>
      <c r="CJ86" s="31">
        <v>2386502.29</v>
      </c>
      <c r="CK86" s="31">
        <v>2662709.7999999998</v>
      </c>
      <c r="CL86" s="31">
        <v>18669913.09</v>
      </c>
      <c r="CM86" s="31">
        <v>2744040.18</v>
      </c>
      <c r="CN86" s="31">
        <v>109867996.59000002</v>
      </c>
      <c r="CO86" s="31">
        <v>13728031.359999998</v>
      </c>
      <c r="CP86" s="31">
        <v>1561055.0699999998</v>
      </c>
      <c r="CQ86" s="31">
        <v>9621035.5199999996</v>
      </c>
      <c r="CR86" s="31">
        <v>1117144.8399999999</v>
      </c>
      <c r="CS86" s="5">
        <v>4046317.9099999992</v>
      </c>
      <c r="CT86" s="31">
        <v>2712774.66</v>
      </c>
      <c r="CU86" s="31">
        <v>552571.16999999993</v>
      </c>
      <c r="CV86" s="31">
        <v>2338674.2799999998</v>
      </c>
      <c r="CW86" s="31">
        <v>5836313.1100000003</v>
      </c>
      <c r="CX86" s="31">
        <v>1257632.6000000001</v>
      </c>
      <c r="CY86" s="31">
        <v>3679752.12</v>
      </c>
      <c r="CZ86" s="31">
        <v>12936388.48</v>
      </c>
      <c r="DA86" s="31">
        <v>5036434.0999999996</v>
      </c>
      <c r="DB86" s="31">
        <v>6017232.4299999988</v>
      </c>
      <c r="DC86" s="31">
        <v>8723070.1099999994</v>
      </c>
      <c r="DD86" s="31">
        <v>1672848.67</v>
      </c>
      <c r="DE86" s="31">
        <v>1731551.77</v>
      </c>
      <c r="DF86" s="31">
        <v>4469611.91</v>
      </c>
      <c r="DG86" s="31">
        <v>3401205.05</v>
      </c>
      <c r="DH86" s="31">
        <v>13668009.82</v>
      </c>
      <c r="DI86" s="31">
        <v>3698941.11</v>
      </c>
      <c r="DJ86" s="31">
        <v>10202928.65</v>
      </c>
      <c r="DK86" s="31">
        <v>7275385.5300000003</v>
      </c>
      <c r="DL86" s="5"/>
      <c r="DM86" s="31">
        <v>1962856.2599999998</v>
      </c>
      <c r="DN86" s="31">
        <v>4404593.53</v>
      </c>
      <c r="DO86" s="31">
        <v>19750000.919999998</v>
      </c>
      <c r="DP86" s="66">
        <v>8728513.7699999996</v>
      </c>
      <c r="DQ86" s="21">
        <f t="shared" si="4"/>
        <v>4657774380.2080002</v>
      </c>
    </row>
    <row r="87" spans="1:121" ht="15.75" thickBot="1" x14ac:dyDescent="0.3">
      <c r="A87" s="9" t="s">
        <v>191</v>
      </c>
      <c r="B87" s="5">
        <v>8946449.4499999993</v>
      </c>
      <c r="C87" s="31">
        <v>17565240.98</v>
      </c>
      <c r="D87" s="31">
        <v>3458908.36</v>
      </c>
      <c r="E87" s="31">
        <v>3878200.1</v>
      </c>
      <c r="F87" s="31">
        <v>14698779.43</v>
      </c>
      <c r="G87" s="50">
        <v>48219091</v>
      </c>
      <c r="H87" s="31">
        <v>6039794.8799999999</v>
      </c>
      <c r="I87" s="31">
        <v>33514388.800000001</v>
      </c>
      <c r="J87" s="31">
        <v>6741950.4800000004</v>
      </c>
      <c r="K87" s="31">
        <v>8127498.0999999996</v>
      </c>
      <c r="L87" s="31">
        <v>1304040.67</v>
      </c>
      <c r="M87" s="31">
        <v>1477287.87</v>
      </c>
      <c r="N87" s="31">
        <v>44235698.950000003</v>
      </c>
      <c r="O87" s="31">
        <v>4061873.38</v>
      </c>
      <c r="P87" s="31">
        <v>65504296.689999998</v>
      </c>
      <c r="Q87" s="31">
        <v>3488077.42</v>
      </c>
      <c r="R87" s="31">
        <v>2977709.29</v>
      </c>
      <c r="S87" s="31">
        <v>57204650.890000001</v>
      </c>
      <c r="T87" s="31">
        <v>2988798</v>
      </c>
      <c r="U87" s="31">
        <v>1894721.99</v>
      </c>
      <c r="V87" s="31">
        <v>6870417.1600000001</v>
      </c>
      <c r="W87" s="31">
        <v>46391149.340000004</v>
      </c>
      <c r="X87" s="31">
        <v>154133590.53</v>
      </c>
      <c r="Y87" s="141">
        <v>16386910.789999999</v>
      </c>
      <c r="Z87" s="31">
        <v>4656024.0999999996</v>
      </c>
      <c r="AA87" s="31">
        <v>1689526.47</v>
      </c>
      <c r="AB87" s="31">
        <v>2905587.21</v>
      </c>
      <c r="AC87" s="31">
        <v>607918.13</v>
      </c>
      <c r="AD87" s="31">
        <v>2076104.27</v>
      </c>
      <c r="AE87" s="31">
        <v>46607303.780000001</v>
      </c>
      <c r="AF87" s="31">
        <v>1159387.3</v>
      </c>
      <c r="AG87" s="31">
        <v>1708591.85</v>
      </c>
      <c r="AH87" s="31">
        <v>13491003</v>
      </c>
      <c r="AI87" s="31">
        <v>262263.18</v>
      </c>
      <c r="AJ87" s="31">
        <v>8480542.2300000004</v>
      </c>
      <c r="AK87" s="31">
        <v>11567987.449999999</v>
      </c>
      <c r="AL87" s="31">
        <v>22822543.870000001</v>
      </c>
      <c r="AM87" s="31">
        <v>320842.61</v>
      </c>
      <c r="AN87" s="31">
        <v>4028721303</v>
      </c>
      <c r="AO87" s="31">
        <v>1460238.34</v>
      </c>
      <c r="AP87" s="31">
        <v>2624979.2400000002</v>
      </c>
      <c r="AQ87" s="31">
        <v>6049926.2300000004</v>
      </c>
      <c r="AR87" s="31">
        <v>4557766.18</v>
      </c>
      <c r="AS87" s="31">
        <v>88544654.890000001</v>
      </c>
      <c r="AT87" s="31">
        <v>3016820.77</v>
      </c>
      <c r="AU87" s="31">
        <v>39536555.960000001</v>
      </c>
      <c r="AV87" s="31">
        <v>19156174.07</v>
      </c>
      <c r="AW87" s="31">
        <v>4574324.5</v>
      </c>
      <c r="AX87" s="31">
        <v>1035743.73</v>
      </c>
      <c r="AY87" s="31">
        <v>49494901.039999999</v>
      </c>
      <c r="AZ87" s="31">
        <v>4416662.93</v>
      </c>
      <c r="BA87" s="31">
        <v>1721101.56</v>
      </c>
      <c r="BB87" s="31">
        <v>96589981.939999998</v>
      </c>
      <c r="BC87" s="5">
        <v>367899.55</v>
      </c>
      <c r="BD87" s="31">
        <v>2629208.83</v>
      </c>
      <c r="BE87" s="31">
        <v>27707.94</v>
      </c>
      <c r="BF87" s="31">
        <v>829862.36</v>
      </c>
      <c r="BG87" s="31">
        <v>1588762.8449999704</v>
      </c>
      <c r="BH87" s="31">
        <v>9085601.2699999996</v>
      </c>
      <c r="BI87" s="31">
        <v>4537656.66</v>
      </c>
      <c r="BJ87" s="31">
        <v>1639945.63</v>
      </c>
      <c r="BK87" s="31">
        <v>927077.96</v>
      </c>
      <c r="BL87" s="31">
        <v>13890484.75</v>
      </c>
      <c r="BM87" s="31">
        <v>6344890.25</v>
      </c>
      <c r="BN87" s="31">
        <v>3976439.59</v>
      </c>
      <c r="BO87" s="31">
        <v>4184987.08</v>
      </c>
      <c r="BP87" s="31">
        <v>604156.37</v>
      </c>
      <c r="BQ87" s="31">
        <v>1070803.02</v>
      </c>
      <c r="BR87" s="31">
        <v>382251.04</v>
      </c>
      <c r="BS87" s="31">
        <v>6109903.5300000003</v>
      </c>
      <c r="BT87" s="31">
        <v>75570808.939999998</v>
      </c>
      <c r="BU87" s="31">
        <v>26391333</v>
      </c>
      <c r="BV87" s="31">
        <v>2988101.1</v>
      </c>
      <c r="BW87" s="31">
        <v>1158013.57</v>
      </c>
      <c r="BX87" s="31">
        <v>2877755.34</v>
      </c>
      <c r="BY87" s="31">
        <v>1254053.1599999999</v>
      </c>
      <c r="BZ87" s="31">
        <v>5759284.7000000002</v>
      </c>
      <c r="CA87" s="31">
        <v>1229721.1100000001</v>
      </c>
      <c r="CB87" s="31">
        <v>3359812.08</v>
      </c>
      <c r="CC87" s="31">
        <v>28946041.899999999</v>
      </c>
      <c r="CD87" s="31">
        <v>77814221.129999995</v>
      </c>
      <c r="CE87" s="31">
        <v>4225605.3600000003</v>
      </c>
      <c r="CF87" s="31">
        <v>3532191.56</v>
      </c>
      <c r="CG87" s="31">
        <v>4448759.46</v>
      </c>
      <c r="CH87" s="31">
        <v>0</v>
      </c>
      <c r="CI87" s="31">
        <v>2347760</v>
      </c>
      <c r="CJ87" s="31">
        <v>341350.61</v>
      </c>
      <c r="CK87" s="31">
        <v>876998.45</v>
      </c>
      <c r="CL87" s="31">
        <v>12097093.949999999</v>
      </c>
      <c r="CM87" s="31">
        <v>2076277.79</v>
      </c>
      <c r="CN87" s="31">
        <v>47808019.619999997</v>
      </c>
      <c r="CO87" s="31">
        <v>3398808.18</v>
      </c>
      <c r="CP87" s="31">
        <v>3318270.68</v>
      </c>
      <c r="CQ87" s="31">
        <v>19997226</v>
      </c>
      <c r="CR87" s="31">
        <v>493713.82</v>
      </c>
      <c r="CS87" s="5">
        <v>6245613.4500000002</v>
      </c>
      <c r="CT87" s="31">
        <v>940831.16</v>
      </c>
      <c r="CU87" s="31">
        <v>1146274.06</v>
      </c>
      <c r="CV87" s="31">
        <v>1380017.05</v>
      </c>
      <c r="CW87" s="31">
        <v>5374077.0800000001</v>
      </c>
      <c r="CX87" s="31">
        <v>848848.85</v>
      </c>
      <c r="CY87" s="31">
        <v>4282273.88</v>
      </c>
      <c r="CZ87" s="31">
        <v>28687593.989999998</v>
      </c>
      <c r="DA87" s="31">
        <v>8323739.5999999996</v>
      </c>
      <c r="DB87" s="31">
        <v>2667698.17</v>
      </c>
      <c r="DC87" s="31">
        <v>2251136</v>
      </c>
      <c r="DD87" s="31">
        <v>1841773.1</v>
      </c>
      <c r="DE87" s="31">
        <v>1913121.89</v>
      </c>
      <c r="DF87" s="31">
        <v>1246374.3</v>
      </c>
      <c r="DG87" s="31">
        <v>3172951.32</v>
      </c>
      <c r="DH87" s="31">
        <v>13016798.77</v>
      </c>
      <c r="DI87" s="31">
        <v>1875682.95</v>
      </c>
      <c r="DJ87" s="31">
        <v>2977842.32</v>
      </c>
      <c r="DK87" s="31">
        <v>5879060.5199999996</v>
      </c>
      <c r="DL87" s="5"/>
      <c r="DM87" s="31">
        <v>2334108.71</v>
      </c>
      <c r="DN87" s="31">
        <v>2565696.84</v>
      </c>
      <c r="DO87" s="31">
        <v>21368448.91</v>
      </c>
      <c r="DP87" s="66">
        <v>6186129.21</v>
      </c>
      <c r="DQ87" s="21">
        <f t="shared" si="4"/>
        <v>5547001236.6950006</v>
      </c>
    </row>
    <row r="88" spans="1:121" ht="15.75" thickBot="1" x14ac:dyDescent="0.3">
      <c r="A88" s="9" t="s">
        <v>192</v>
      </c>
      <c r="B88" s="5">
        <v>6402</v>
      </c>
      <c r="C88" s="31">
        <v>3894</v>
      </c>
      <c r="D88" s="31">
        <v>5202</v>
      </c>
      <c r="E88" s="31">
        <v>844</v>
      </c>
      <c r="F88" s="31">
        <v>2868</v>
      </c>
      <c r="G88" s="43">
        <v>4798</v>
      </c>
      <c r="H88" s="31">
        <v>1110</v>
      </c>
      <c r="I88" s="31">
        <v>3276</v>
      </c>
      <c r="J88" s="31">
        <v>3237</v>
      </c>
      <c r="K88" s="31">
        <v>2505</v>
      </c>
      <c r="L88" s="31">
        <v>1393</v>
      </c>
      <c r="M88" s="31">
        <v>807</v>
      </c>
      <c r="N88" s="31">
        <v>11483</v>
      </c>
      <c r="O88" s="31">
        <v>2002</v>
      </c>
      <c r="P88" s="31">
        <v>9705</v>
      </c>
      <c r="Q88" s="31">
        <v>1805</v>
      </c>
      <c r="R88" s="31">
        <v>1800</v>
      </c>
      <c r="S88" s="31">
        <v>7685</v>
      </c>
      <c r="T88" s="31">
        <v>1334</v>
      </c>
      <c r="U88" s="31">
        <v>1355</v>
      </c>
      <c r="V88" s="31">
        <v>4208</v>
      </c>
      <c r="W88" s="31">
        <v>11821</v>
      </c>
      <c r="X88" s="31">
        <v>14839</v>
      </c>
      <c r="Y88" s="133">
        <v>3433</v>
      </c>
      <c r="Z88" s="31">
        <v>1627</v>
      </c>
      <c r="AA88" s="31">
        <v>2780</v>
      </c>
      <c r="AB88" s="31">
        <v>2405</v>
      </c>
      <c r="AC88" s="31">
        <v>605</v>
      </c>
      <c r="AD88" s="31">
        <v>1670</v>
      </c>
      <c r="AE88" s="31">
        <v>19294</v>
      </c>
      <c r="AF88" s="31">
        <v>788</v>
      </c>
      <c r="AG88" s="31">
        <v>1216</v>
      </c>
      <c r="AH88" s="31">
        <v>3008</v>
      </c>
      <c r="AI88" s="31">
        <v>225</v>
      </c>
      <c r="AJ88" s="31">
        <v>10547</v>
      </c>
      <c r="AK88" s="31">
        <v>6001</v>
      </c>
      <c r="AL88" s="31">
        <v>4588</v>
      </c>
      <c r="AM88" s="31">
        <v>140</v>
      </c>
      <c r="AN88" s="31">
        <v>989088</v>
      </c>
      <c r="AO88" s="31">
        <v>909</v>
      </c>
      <c r="AP88" s="31">
        <v>2950</v>
      </c>
      <c r="AQ88" s="31">
        <v>1651</v>
      </c>
      <c r="AR88" s="31">
        <v>2311</v>
      </c>
      <c r="AS88" s="31">
        <v>22788</v>
      </c>
      <c r="AT88" s="31">
        <v>1772</v>
      </c>
      <c r="AU88" s="31">
        <v>4654</v>
      </c>
      <c r="AV88" s="31">
        <v>3204</v>
      </c>
      <c r="AW88" s="31">
        <v>2120</v>
      </c>
      <c r="AX88" s="31">
        <v>1109</v>
      </c>
      <c r="AY88" s="31">
        <v>17720</v>
      </c>
      <c r="AZ88" s="31">
        <v>2921</v>
      </c>
      <c r="BA88" s="31">
        <v>724</v>
      </c>
      <c r="BB88" s="31">
        <v>23624</v>
      </c>
      <c r="BC88" s="5">
        <v>233</v>
      </c>
      <c r="BD88" s="31">
        <v>4437</v>
      </c>
      <c r="BE88" s="31">
        <v>19</v>
      </c>
      <c r="BF88" s="31">
        <v>676</v>
      </c>
      <c r="BG88" s="31">
        <v>545</v>
      </c>
      <c r="BH88" s="31">
        <v>2979</v>
      </c>
      <c r="BI88" s="31">
        <v>1509</v>
      </c>
      <c r="BJ88" s="31">
        <v>1121</v>
      </c>
      <c r="BK88" s="31">
        <v>7286</v>
      </c>
      <c r="BL88" s="31">
        <v>11123</v>
      </c>
      <c r="BM88" s="31">
        <v>2412</v>
      </c>
      <c r="BN88" s="31">
        <v>1937</v>
      </c>
      <c r="BO88" s="31">
        <v>1710</v>
      </c>
      <c r="BP88" s="31">
        <v>1266</v>
      </c>
      <c r="BQ88" s="31">
        <v>330</v>
      </c>
      <c r="BR88" s="31">
        <v>571</v>
      </c>
      <c r="BS88" s="31">
        <v>2123</v>
      </c>
      <c r="BT88" s="31">
        <v>9109</v>
      </c>
      <c r="BU88" s="31">
        <v>2059</v>
      </c>
      <c r="BV88" s="31">
        <v>1910</v>
      </c>
      <c r="BW88" s="31">
        <v>843</v>
      </c>
      <c r="BX88" s="31">
        <v>938</v>
      </c>
      <c r="BY88" s="31">
        <v>1985</v>
      </c>
      <c r="BZ88" s="31">
        <v>5344</v>
      </c>
      <c r="CA88" s="31">
        <v>887</v>
      </c>
      <c r="CB88" s="31">
        <v>1416</v>
      </c>
      <c r="CC88" s="31">
        <v>3829</v>
      </c>
      <c r="CD88" s="31">
        <v>9988</v>
      </c>
      <c r="CE88" s="31">
        <v>401</v>
      </c>
      <c r="CF88" s="31">
        <v>1209</v>
      </c>
      <c r="CG88" s="31">
        <v>1713</v>
      </c>
      <c r="CH88" s="31">
        <v>0</v>
      </c>
      <c r="CI88" s="31">
        <v>1803</v>
      </c>
      <c r="CJ88" s="31">
        <v>497</v>
      </c>
      <c r="CK88" s="31">
        <v>765</v>
      </c>
      <c r="CL88" s="31">
        <v>5318</v>
      </c>
      <c r="CM88" s="31">
        <v>2117</v>
      </c>
      <c r="CN88" s="31">
        <v>29224</v>
      </c>
      <c r="CO88" s="31">
        <v>2101</v>
      </c>
      <c r="CP88" s="31">
        <v>2056</v>
      </c>
      <c r="CQ88" s="31">
        <v>4990</v>
      </c>
      <c r="CR88" s="31">
        <v>1002</v>
      </c>
      <c r="CS88" s="5">
        <v>2353</v>
      </c>
      <c r="CT88" s="31">
        <v>681</v>
      </c>
      <c r="CU88" s="31">
        <v>1795</v>
      </c>
      <c r="CV88" s="31">
        <v>1086</v>
      </c>
      <c r="CW88" s="31">
        <v>1286</v>
      </c>
      <c r="CX88" s="31">
        <v>596</v>
      </c>
      <c r="CY88" s="31">
        <v>2472</v>
      </c>
      <c r="CZ88" s="31">
        <v>8161</v>
      </c>
      <c r="DA88" s="31">
        <v>4279</v>
      </c>
      <c r="DB88" s="31">
        <v>720</v>
      </c>
      <c r="DC88" s="31">
        <v>1461</v>
      </c>
      <c r="DD88" s="31">
        <v>3900</v>
      </c>
      <c r="DE88" s="31">
        <v>1191</v>
      </c>
      <c r="DF88" s="31">
        <v>1455</v>
      </c>
      <c r="DG88" s="31">
        <v>1296</v>
      </c>
      <c r="DH88" s="31">
        <v>2070</v>
      </c>
      <c r="DI88" s="31">
        <v>1318</v>
      </c>
      <c r="DJ88" s="31">
        <v>1615</v>
      </c>
      <c r="DK88" s="31">
        <v>3101</v>
      </c>
      <c r="DL88" s="5"/>
      <c r="DM88" s="31">
        <v>2636</v>
      </c>
      <c r="DN88" s="31">
        <v>2019</v>
      </c>
      <c r="DO88" s="31">
        <v>6698</v>
      </c>
      <c r="DP88" s="66">
        <v>2998</v>
      </c>
      <c r="DQ88" s="21">
        <f>SUM(B88:DP88)</f>
        <v>1427213</v>
      </c>
    </row>
    <row r="89" spans="1:121" ht="15.75" thickBot="1" x14ac:dyDescent="0.3">
      <c r="A89" s="9" t="s">
        <v>193</v>
      </c>
      <c r="B89" s="5">
        <v>2718673.03</v>
      </c>
      <c r="C89" s="31">
        <v>2154812.4</v>
      </c>
      <c r="D89" s="31">
        <v>2372317.2000000002</v>
      </c>
      <c r="E89" s="31">
        <v>560596.6</v>
      </c>
      <c r="F89" s="31">
        <v>2685026.43</v>
      </c>
      <c r="G89" s="50">
        <v>1276282.44</v>
      </c>
      <c r="H89" s="31">
        <v>133719.69</v>
      </c>
      <c r="I89" s="31">
        <v>5090015.93</v>
      </c>
      <c r="J89" s="31">
        <v>2984179.16</v>
      </c>
      <c r="K89" s="31">
        <v>1243019.3</v>
      </c>
      <c r="L89" s="31">
        <v>514339.54</v>
      </c>
      <c r="M89" s="31">
        <v>420024.73</v>
      </c>
      <c r="N89" s="31">
        <v>1214039.42</v>
      </c>
      <c r="O89" s="31">
        <v>720431.76</v>
      </c>
      <c r="P89" s="31">
        <v>10500778.4</v>
      </c>
      <c r="Q89" s="31">
        <v>792257.76</v>
      </c>
      <c r="R89" s="31">
        <v>1067868.8700000001</v>
      </c>
      <c r="S89" s="31">
        <v>0</v>
      </c>
      <c r="T89" s="31">
        <v>689433.87</v>
      </c>
      <c r="U89" s="31">
        <v>1626957.9</v>
      </c>
      <c r="V89" s="31">
        <v>2054238.5</v>
      </c>
      <c r="W89" s="31">
        <v>15204648.689999999</v>
      </c>
      <c r="X89" s="31">
        <v>9217549.8900000006</v>
      </c>
      <c r="Y89" s="141">
        <v>1619209.78</v>
      </c>
      <c r="Z89" s="31">
        <v>1188341.97</v>
      </c>
      <c r="AA89" s="31">
        <v>551247.59</v>
      </c>
      <c r="AB89" s="31">
        <v>1283504.5</v>
      </c>
      <c r="AC89" s="31">
        <v>197065.19</v>
      </c>
      <c r="AD89" s="31">
        <v>476849.19</v>
      </c>
      <c r="AE89" s="31">
        <v>2265762.4500000002</v>
      </c>
      <c r="AF89" s="31">
        <v>208500.24</v>
      </c>
      <c r="AG89" s="31">
        <v>327520.84999999998</v>
      </c>
      <c r="AH89" s="31">
        <v>1313967.96</v>
      </c>
      <c r="AI89" s="31">
        <v>103923.38</v>
      </c>
      <c r="AJ89" s="31">
        <v>0</v>
      </c>
      <c r="AK89" s="31">
        <v>3319847.24</v>
      </c>
      <c r="AL89" s="31">
        <v>7067737.4400000004</v>
      </c>
      <c r="AM89" s="31">
        <v>145895.22</v>
      </c>
      <c r="AN89" s="31">
        <v>923553671.23000002</v>
      </c>
      <c r="AO89" s="31">
        <v>420138.38</v>
      </c>
      <c r="AP89" s="31">
        <v>833379.12</v>
      </c>
      <c r="AQ89" s="31">
        <v>770473.23</v>
      </c>
      <c r="AR89" s="31">
        <v>951566.87</v>
      </c>
      <c r="AS89" s="31">
        <v>1989532.9</v>
      </c>
      <c r="AT89" s="31">
        <v>1361808</v>
      </c>
      <c r="AU89" s="31">
        <v>3194502.19</v>
      </c>
      <c r="AV89" s="31">
        <v>757691.82</v>
      </c>
      <c r="AW89" s="31">
        <v>1042204.49</v>
      </c>
      <c r="AX89" s="31">
        <v>334956.5</v>
      </c>
      <c r="AY89" s="31">
        <v>4391253</v>
      </c>
      <c r="AZ89" s="31">
        <v>1999130.41</v>
      </c>
      <c r="BA89" s="31">
        <v>554976</v>
      </c>
      <c r="BB89" s="31">
        <v>28825018.920000002</v>
      </c>
      <c r="BC89" s="5">
        <v>164529.72</v>
      </c>
      <c r="BD89" s="31">
        <v>1685259.9</v>
      </c>
      <c r="BE89" s="31">
        <v>13507.61</v>
      </c>
      <c r="BF89" s="31">
        <v>226617.60000000001</v>
      </c>
      <c r="BG89" s="31">
        <v>380711.18</v>
      </c>
      <c r="BH89" s="31">
        <v>1626100.78</v>
      </c>
      <c r="BI89" s="31">
        <v>1002056.4</v>
      </c>
      <c r="BJ89" s="31">
        <v>430206.77</v>
      </c>
      <c r="BK89" s="31">
        <v>454584.96</v>
      </c>
      <c r="BL89" s="31">
        <v>2277527.48</v>
      </c>
      <c r="BM89" s="31">
        <v>899988.45</v>
      </c>
      <c r="BN89" s="31">
        <v>666614.15</v>
      </c>
      <c r="BO89" s="31">
        <v>266049</v>
      </c>
      <c r="BP89" s="31">
        <v>365516.64</v>
      </c>
      <c r="BQ89" s="31">
        <v>247294.94</v>
      </c>
      <c r="BR89" s="31">
        <v>86761.78</v>
      </c>
      <c r="BS89" s="31">
        <v>1232761.18</v>
      </c>
      <c r="BT89" s="31">
        <v>4590576.97</v>
      </c>
      <c r="BU89" s="31">
        <v>4712704.2300000004</v>
      </c>
      <c r="BV89" s="31">
        <v>476322.75</v>
      </c>
      <c r="BW89" s="31">
        <v>473914.08</v>
      </c>
      <c r="BX89" s="31">
        <v>514299.93</v>
      </c>
      <c r="BY89" s="31">
        <v>803847.05</v>
      </c>
      <c r="BZ89" s="31">
        <v>1907730.98</v>
      </c>
      <c r="CA89" s="31">
        <v>246717.23</v>
      </c>
      <c r="CB89" s="31">
        <v>479973.06</v>
      </c>
      <c r="CC89" s="31">
        <v>626605.18999999994</v>
      </c>
      <c r="CD89" s="31">
        <v>8439698.3300000001</v>
      </c>
      <c r="CE89" s="31">
        <v>573782.44999999995</v>
      </c>
      <c r="CF89" s="31">
        <v>502140.96</v>
      </c>
      <c r="CG89" s="31">
        <v>1181081.92</v>
      </c>
      <c r="CH89" s="31">
        <v>0</v>
      </c>
      <c r="CI89" s="31">
        <v>560549.37</v>
      </c>
      <c r="CJ89" s="31">
        <v>128014.66</v>
      </c>
      <c r="CK89" s="31">
        <v>103233.75</v>
      </c>
      <c r="CL89" s="31">
        <v>2493718.06</v>
      </c>
      <c r="CM89" s="31">
        <v>710336.07</v>
      </c>
      <c r="CN89" s="31">
        <v>9710190.5700000003</v>
      </c>
      <c r="CO89" s="31">
        <v>743439.06</v>
      </c>
      <c r="CP89" s="31">
        <v>1389965.43</v>
      </c>
      <c r="CQ89" s="31">
        <v>3528230.4</v>
      </c>
      <c r="CR89" s="31">
        <v>90312.48</v>
      </c>
      <c r="CS89" s="5">
        <v>2775470.4</v>
      </c>
      <c r="CT89" s="31">
        <v>252960.6</v>
      </c>
      <c r="CU89" s="31">
        <v>212532</v>
      </c>
      <c r="CV89" s="31">
        <v>408135.23</v>
      </c>
      <c r="CW89" s="31">
        <v>0</v>
      </c>
      <c r="CX89" s="31">
        <v>175260</v>
      </c>
      <c r="CY89" s="31">
        <v>922854.24</v>
      </c>
      <c r="CZ89" s="31">
        <v>4371155.55</v>
      </c>
      <c r="DA89" s="31">
        <v>1228342.56</v>
      </c>
      <c r="DB89" s="31">
        <v>315649.83</v>
      </c>
      <c r="DC89" s="31">
        <v>463008.15</v>
      </c>
      <c r="DD89" s="31">
        <v>667175.5</v>
      </c>
      <c r="DE89" s="31">
        <v>207104.94</v>
      </c>
      <c r="DF89" s="31">
        <v>500136</v>
      </c>
      <c r="DG89" s="31">
        <v>266539.32</v>
      </c>
      <c r="DH89" s="31">
        <v>1488272.39</v>
      </c>
      <c r="DI89" s="31">
        <v>474848.08</v>
      </c>
      <c r="DJ89" s="31">
        <v>591802.19999999995</v>
      </c>
      <c r="DK89" s="31">
        <v>1741742.31</v>
      </c>
      <c r="DL89" s="5"/>
      <c r="DM89" s="31">
        <v>680591.57</v>
      </c>
      <c r="DN89" s="31">
        <v>710285.76</v>
      </c>
      <c r="DO89" s="31">
        <v>4775107.57</v>
      </c>
      <c r="DP89" s="66">
        <v>192375.35</v>
      </c>
      <c r="DQ89" s="21">
        <f t="shared" si="4"/>
        <v>1136725710.6399996</v>
      </c>
    </row>
    <row r="90" spans="1:121" ht="15.75" thickBot="1" x14ac:dyDescent="0.3">
      <c r="A90" s="9" t="s">
        <v>192</v>
      </c>
      <c r="B90" s="5">
        <v>1819</v>
      </c>
      <c r="C90" s="31">
        <v>2246</v>
      </c>
      <c r="D90" s="31">
        <v>2102</v>
      </c>
      <c r="E90" s="31">
        <v>664</v>
      </c>
      <c r="F90" s="31">
        <v>2084</v>
      </c>
      <c r="G90" s="43">
        <v>703</v>
      </c>
      <c r="H90" s="31">
        <v>142</v>
      </c>
      <c r="I90" s="31">
        <v>1480</v>
      </c>
      <c r="J90" s="31">
        <v>2096</v>
      </c>
      <c r="K90" s="31">
        <v>1447</v>
      </c>
      <c r="L90" s="31">
        <v>657</v>
      </c>
      <c r="M90" s="31">
        <v>397</v>
      </c>
      <c r="N90" s="31">
        <v>1244</v>
      </c>
      <c r="O90" s="31">
        <v>886</v>
      </c>
      <c r="P90" s="31">
        <v>7613</v>
      </c>
      <c r="Q90" s="31">
        <v>852</v>
      </c>
      <c r="R90" s="31">
        <v>876</v>
      </c>
      <c r="S90" s="31">
        <v>0</v>
      </c>
      <c r="T90" s="31">
        <v>652</v>
      </c>
      <c r="U90" s="31">
        <v>1065</v>
      </c>
      <c r="V90" s="31">
        <v>1809</v>
      </c>
      <c r="W90" s="31">
        <v>6349</v>
      </c>
      <c r="X90" s="31">
        <v>2744</v>
      </c>
      <c r="Y90" s="133">
        <v>1052</v>
      </c>
      <c r="Z90" s="31">
        <v>1065</v>
      </c>
      <c r="AA90" s="31">
        <v>964</v>
      </c>
      <c r="AB90" s="31">
        <v>2027</v>
      </c>
      <c r="AC90" s="31">
        <v>190</v>
      </c>
      <c r="AD90" s="31">
        <v>163</v>
      </c>
      <c r="AE90" s="31">
        <v>5433</v>
      </c>
      <c r="AF90" s="31">
        <v>221</v>
      </c>
      <c r="AG90" s="31">
        <v>544</v>
      </c>
      <c r="AH90" s="31">
        <v>683</v>
      </c>
      <c r="AI90" s="31">
        <v>132</v>
      </c>
      <c r="AJ90" s="31">
        <v>0</v>
      </c>
      <c r="AK90" s="31">
        <v>2305</v>
      </c>
      <c r="AL90" s="31">
        <v>4058</v>
      </c>
      <c r="AM90" s="31">
        <v>106</v>
      </c>
      <c r="AN90" s="31">
        <v>499653</v>
      </c>
      <c r="AO90" s="31">
        <v>522</v>
      </c>
      <c r="AP90" s="31">
        <v>763</v>
      </c>
      <c r="AQ90" s="31">
        <v>492</v>
      </c>
      <c r="AR90" s="31">
        <v>1561</v>
      </c>
      <c r="AS90" s="31">
        <v>2414</v>
      </c>
      <c r="AT90" s="31">
        <v>772</v>
      </c>
      <c r="AU90" s="31">
        <v>1497</v>
      </c>
      <c r="AV90" s="31">
        <v>551</v>
      </c>
      <c r="AW90" s="31">
        <v>1015</v>
      </c>
      <c r="AX90" s="31">
        <v>433</v>
      </c>
      <c r="AY90" s="31">
        <v>5315</v>
      </c>
      <c r="AZ90" s="31">
        <v>1988</v>
      </c>
      <c r="BA90" s="31">
        <v>376</v>
      </c>
      <c r="BB90" s="31">
        <v>17553</v>
      </c>
      <c r="BC90" s="5">
        <v>142</v>
      </c>
      <c r="BD90" s="31">
        <v>1090</v>
      </c>
      <c r="BE90" s="31">
        <v>15</v>
      </c>
      <c r="BF90" s="31">
        <v>319</v>
      </c>
      <c r="BG90" s="31">
        <v>296</v>
      </c>
      <c r="BH90" s="31">
        <v>1477</v>
      </c>
      <c r="BI90" s="31">
        <v>730</v>
      </c>
      <c r="BJ90" s="31">
        <v>454</v>
      </c>
      <c r="BK90" s="31">
        <v>432</v>
      </c>
      <c r="BL90" s="31">
        <v>2011</v>
      </c>
      <c r="BM90" s="31">
        <v>655</v>
      </c>
      <c r="BN90" s="31">
        <v>663</v>
      </c>
      <c r="BO90" s="31">
        <v>206</v>
      </c>
      <c r="BP90" s="31">
        <v>604</v>
      </c>
      <c r="BQ90" s="31">
        <v>260</v>
      </c>
      <c r="BR90" s="31">
        <v>123</v>
      </c>
      <c r="BS90" s="31">
        <v>721</v>
      </c>
      <c r="BT90" s="31">
        <v>2395</v>
      </c>
      <c r="BU90" s="31">
        <v>1275</v>
      </c>
      <c r="BV90" s="31">
        <v>701</v>
      </c>
      <c r="BW90" s="31">
        <v>349</v>
      </c>
      <c r="BX90" s="31">
        <v>492</v>
      </c>
      <c r="BY90" s="31">
        <v>708</v>
      </c>
      <c r="BZ90" s="31">
        <v>2093</v>
      </c>
      <c r="CA90" s="31">
        <v>346</v>
      </c>
      <c r="CB90" s="31">
        <v>399</v>
      </c>
      <c r="CC90" s="31">
        <v>782</v>
      </c>
      <c r="CD90" s="31">
        <v>8519</v>
      </c>
      <c r="CE90" s="31">
        <v>301</v>
      </c>
      <c r="CF90" s="31">
        <v>346</v>
      </c>
      <c r="CG90" s="31">
        <v>1106</v>
      </c>
      <c r="CH90" s="31">
        <v>0</v>
      </c>
      <c r="CI90" s="31">
        <v>736</v>
      </c>
      <c r="CJ90" s="31">
        <v>169</v>
      </c>
      <c r="CK90" s="31">
        <v>134</v>
      </c>
      <c r="CL90" s="31">
        <v>1603</v>
      </c>
      <c r="CM90" s="31">
        <v>815</v>
      </c>
      <c r="CN90" s="31">
        <v>8202</v>
      </c>
      <c r="CO90" s="31">
        <v>369</v>
      </c>
      <c r="CP90" s="31">
        <v>1318</v>
      </c>
      <c r="CQ90" s="31">
        <v>2656</v>
      </c>
      <c r="CR90" s="31">
        <v>177</v>
      </c>
      <c r="CS90" s="5">
        <v>1567</v>
      </c>
      <c r="CT90" s="31">
        <v>173</v>
      </c>
      <c r="CU90" s="31">
        <v>398</v>
      </c>
      <c r="CV90" s="31">
        <v>482</v>
      </c>
      <c r="CW90" s="31">
        <v>0</v>
      </c>
      <c r="CX90" s="31">
        <v>230</v>
      </c>
      <c r="CY90" s="31">
        <v>812</v>
      </c>
      <c r="CZ90" s="31">
        <v>3775</v>
      </c>
      <c r="DA90" s="31">
        <v>1117</v>
      </c>
      <c r="DB90" s="31">
        <v>395</v>
      </c>
      <c r="DC90" s="31">
        <v>366</v>
      </c>
      <c r="DD90" s="31">
        <v>1314</v>
      </c>
      <c r="DE90" s="31">
        <v>422</v>
      </c>
      <c r="DF90" s="31">
        <v>650</v>
      </c>
      <c r="DG90" s="31">
        <v>233</v>
      </c>
      <c r="DH90" s="31">
        <v>1579</v>
      </c>
      <c r="DI90" s="31">
        <v>367</v>
      </c>
      <c r="DJ90" s="31">
        <v>495</v>
      </c>
      <c r="DK90" s="31">
        <v>1309</v>
      </c>
      <c r="DL90" s="5"/>
      <c r="DM90" s="31">
        <v>1087</v>
      </c>
      <c r="DN90" s="31">
        <v>819</v>
      </c>
      <c r="DO90" s="31">
        <v>2044</v>
      </c>
      <c r="DP90" s="66">
        <v>877</v>
      </c>
      <c r="DQ90" s="21">
        <f t="shared" si="4"/>
        <v>660475</v>
      </c>
    </row>
    <row r="91" spans="1:121" ht="15.75" thickBot="1" x14ac:dyDescent="0.3">
      <c r="A91" s="9" t="s">
        <v>193</v>
      </c>
      <c r="B91" s="5">
        <v>6227776.4199999999</v>
      </c>
      <c r="C91" s="31">
        <v>15410428.58</v>
      </c>
      <c r="D91" s="31">
        <v>1086591.1599999997</v>
      </c>
      <c r="E91" s="31">
        <v>3317603.5</v>
      </c>
      <c r="F91" s="31">
        <v>12013753</v>
      </c>
      <c r="G91" s="50">
        <v>46942808.560000002</v>
      </c>
      <c r="H91" s="31">
        <v>5906075.1899999995</v>
      </c>
      <c r="I91" s="31">
        <v>28424372.870000001</v>
      </c>
      <c r="J91" s="31">
        <v>3757771.3200000003</v>
      </c>
      <c r="K91" s="31">
        <v>6884478.7999999998</v>
      </c>
      <c r="L91" s="31">
        <v>789701.12999999989</v>
      </c>
      <c r="M91" s="31">
        <v>1057263.1400000001</v>
      </c>
      <c r="N91" s="31">
        <v>43021659.530000001</v>
      </c>
      <c r="O91" s="31">
        <v>3341441.62</v>
      </c>
      <c r="P91" s="31">
        <v>55003518.289999999</v>
      </c>
      <c r="Q91" s="31">
        <v>2695819.66</v>
      </c>
      <c r="R91" s="31">
        <v>1909840.42</v>
      </c>
      <c r="S91" s="31">
        <v>57204650.890000001</v>
      </c>
      <c r="T91" s="31">
        <v>2299364.13</v>
      </c>
      <c r="U91" s="31">
        <v>267764.09000000008</v>
      </c>
      <c r="V91" s="31">
        <v>4816178.66</v>
      </c>
      <c r="W91" s="31">
        <v>31186500.650000006</v>
      </c>
      <c r="X91" s="31">
        <v>144916040.63999999</v>
      </c>
      <c r="Y91" s="141">
        <v>14767701.01</v>
      </c>
      <c r="Z91" s="31">
        <v>3467682.13</v>
      </c>
      <c r="AA91" s="31">
        <v>1138278.8799999999</v>
      </c>
      <c r="AB91" s="31">
        <v>1622082.71</v>
      </c>
      <c r="AC91" s="31">
        <v>410852.94</v>
      </c>
      <c r="AD91" s="31">
        <v>1599255.08</v>
      </c>
      <c r="AE91" s="31">
        <v>44341541.329999998</v>
      </c>
      <c r="AF91" s="31">
        <v>950887.06</v>
      </c>
      <c r="AG91" s="31">
        <v>1381071</v>
      </c>
      <c r="AH91" s="31">
        <v>12177035.039999999</v>
      </c>
      <c r="AI91" s="31">
        <v>158339.79999999999</v>
      </c>
      <c r="AJ91" s="31">
        <v>8480542.2300000004</v>
      </c>
      <c r="AK91" s="31">
        <v>8248140.209999999</v>
      </c>
      <c r="AL91" s="31">
        <v>15754806.43</v>
      </c>
      <c r="AM91" s="31">
        <v>174947.38999999998</v>
      </c>
      <c r="AN91" s="31">
        <v>3105167631.77</v>
      </c>
      <c r="AO91" s="31">
        <v>1040099.9600000001</v>
      </c>
      <c r="AP91" s="31">
        <v>1791600.12</v>
      </c>
      <c r="AQ91" s="31">
        <v>5279453</v>
      </c>
      <c r="AR91" s="31">
        <v>3606199.3099999996</v>
      </c>
      <c r="AS91" s="31">
        <v>86555121.989999995</v>
      </c>
      <c r="AT91" s="31">
        <v>1655012.77</v>
      </c>
      <c r="AU91" s="31">
        <v>36342053.770000003</v>
      </c>
      <c r="AV91" s="31">
        <v>18398482.25</v>
      </c>
      <c r="AW91" s="31">
        <v>3532120.01</v>
      </c>
      <c r="AX91" s="31">
        <v>700787.23</v>
      </c>
      <c r="AY91" s="31">
        <v>45103648.039999999</v>
      </c>
      <c r="AZ91" s="31">
        <v>2417532.5199999996</v>
      </c>
      <c r="BA91" s="31">
        <v>1166125.56</v>
      </c>
      <c r="BB91" s="31">
        <v>67764963.019999996</v>
      </c>
      <c r="BC91" s="5">
        <v>203369.83</v>
      </c>
      <c r="BD91" s="31">
        <v>943948.93000000017</v>
      </c>
      <c r="BE91" s="31">
        <v>14200.329999999998</v>
      </c>
      <c r="BF91" s="31">
        <v>603244.76</v>
      </c>
      <c r="BG91" s="31">
        <v>1208051.6649999705</v>
      </c>
      <c r="BH91" s="31">
        <v>7459500.4899999993</v>
      </c>
      <c r="BI91" s="31">
        <v>3535600.2600000002</v>
      </c>
      <c r="BJ91" s="31">
        <v>1209738.8599999999</v>
      </c>
      <c r="BK91" s="31">
        <v>472492.99999999994</v>
      </c>
      <c r="BL91" s="31">
        <v>11612957.27</v>
      </c>
      <c r="BM91" s="31">
        <v>5444901.7999999998</v>
      </c>
      <c r="BN91" s="31">
        <v>3309825.44</v>
      </c>
      <c r="BO91" s="31">
        <v>3918938.08</v>
      </c>
      <c r="BP91" s="31">
        <v>238639.72999999998</v>
      </c>
      <c r="BQ91" s="31">
        <v>823508.08000000007</v>
      </c>
      <c r="BR91" s="31">
        <v>295489.26</v>
      </c>
      <c r="BS91" s="31">
        <v>4877142.3500000006</v>
      </c>
      <c r="BT91" s="31">
        <v>70980231.969999999</v>
      </c>
      <c r="BU91" s="31">
        <v>21678628.77</v>
      </c>
      <c r="BV91" s="31">
        <v>2511778.35</v>
      </c>
      <c r="BW91" s="31">
        <v>684099.49</v>
      </c>
      <c r="BX91" s="31">
        <v>2363455.4099999997</v>
      </c>
      <c r="BY91" s="31">
        <v>450206.10999999987</v>
      </c>
      <c r="BZ91" s="31">
        <v>3851553.72</v>
      </c>
      <c r="CA91" s="31">
        <v>983003.88000000012</v>
      </c>
      <c r="CB91" s="31">
        <v>2879839.02</v>
      </c>
      <c r="CC91" s="31">
        <v>28319436.709999997</v>
      </c>
      <c r="CD91" s="31">
        <v>69374522.799999997</v>
      </c>
      <c r="CE91" s="31">
        <v>3651822.91</v>
      </c>
      <c r="CF91" s="31">
        <v>3030050.6</v>
      </c>
      <c r="CG91" s="31">
        <v>3267677.54</v>
      </c>
      <c r="CH91" s="31">
        <v>0</v>
      </c>
      <c r="CI91" s="31">
        <v>1787210.63</v>
      </c>
      <c r="CJ91" s="31">
        <v>213335.94999999998</v>
      </c>
      <c r="CK91" s="31">
        <v>773764.7</v>
      </c>
      <c r="CL91" s="31">
        <v>9603375.8899999987</v>
      </c>
      <c r="CM91" s="31">
        <v>1365941.7200000002</v>
      </c>
      <c r="CN91" s="31">
        <v>38097829.049999997</v>
      </c>
      <c r="CO91" s="31">
        <v>2655369.12</v>
      </c>
      <c r="CP91" s="31">
        <v>1928305.2500000002</v>
      </c>
      <c r="CQ91" s="31">
        <v>16468995.6</v>
      </c>
      <c r="CR91" s="31">
        <v>403401.34</v>
      </c>
      <c r="CS91" s="5">
        <v>3470143.0500000003</v>
      </c>
      <c r="CT91" s="31">
        <v>687870.56</v>
      </c>
      <c r="CU91" s="31">
        <v>933742.06</v>
      </c>
      <c r="CV91" s="31">
        <v>971881.82000000007</v>
      </c>
      <c r="CW91" s="31">
        <v>5374077.0800000001</v>
      </c>
      <c r="CX91" s="31">
        <v>673588.85</v>
      </c>
      <c r="CY91" s="31">
        <v>3359419.6399999997</v>
      </c>
      <c r="CZ91" s="31">
        <v>24316438.439999998</v>
      </c>
      <c r="DA91" s="31">
        <v>7095397.0399999991</v>
      </c>
      <c r="DB91" s="31">
        <v>2352048.34</v>
      </c>
      <c r="DC91" s="31">
        <v>1788127.85</v>
      </c>
      <c r="DD91" s="31">
        <v>1174597.6000000001</v>
      </c>
      <c r="DE91" s="31">
        <v>1706016.95</v>
      </c>
      <c r="DF91" s="31">
        <v>746238.3</v>
      </c>
      <c r="DG91" s="31">
        <v>2906412</v>
      </c>
      <c r="DH91" s="31">
        <v>11528526.379999999</v>
      </c>
      <c r="DI91" s="31">
        <v>1400834.8699999999</v>
      </c>
      <c r="DJ91" s="31">
        <v>2386040.12</v>
      </c>
      <c r="DK91" s="31">
        <v>4137318.2099999995</v>
      </c>
      <c r="DL91" s="5"/>
      <c r="DM91" s="31">
        <v>1653517.1400000001</v>
      </c>
      <c r="DN91" s="31">
        <v>1855411.0799999998</v>
      </c>
      <c r="DO91" s="31">
        <v>16593341.34</v>
      </c>
      <c r="DP91" s="66">
        <v>5993753.8600000003</v>
      </c>
      <c r="DQ91" s="21">
        <f t="shared" si="4"/>
        <v>4410275526.0550003</v>
      </c>
    </row>
    <row r="92" spans="1:121" ht="15.75" thickBot="1" x14ac:dyDescent="0.3">
      <c r="A92" s="9" t="s">
        <v>192</v>
      </c>
      <c r="B92" s="5">
        <v>4583</v>
      </c>
      <c r="C92" s="31">
        <v>1648</v>
      </c>
      <c r="D92" s="31">
        <v>3100</v>
      </c>
      <c r="E92" s="31">
        <v>180</v>
      </c>
      <c r="F92" s="31">
        <v>784</v>
      </c>
      <c r="G92" s="43">
        <v>4095</v>
      </c>
      <c r="H92" s="31">
        <v>968</v>
      </c>
      <c r="I92" s="31">
        <v>1796</v>
      </c>
      <c r="J92" s="31">
        <v>1141</v>
      </c>
      <c r="K92" s="31">
        <v>1058</v>
      </c>
      <c r="L92" s="31">
        <v>736</v>
      </c>
      <c r="M92" s="31">
        <v>410</v>
      </c>
      <c r="N92" s="31">
        <v>10239</v>
      </c>
      <c r="O92" s="31">
        <v>1116</v>
      </c>
      <c r="P92" s="31">
        <v>2092</v>
      </c>
      <c r="Q92" s="31">
        <v>953</v>
      </c>
      <c r="R92" s="31">
        <v>924</v>
      </c>
      <c r="S92" s="31">
        <v>7685</v>
      </c>
      <c r="T92" s="31">
        <v>682</v>
      </c>
      <c r="U92" s="31">
        <v>290</v>
      </c>
      <c r="V92" s="31">
        <v>2399</v>
      </c>
      <c r="W92" s="31">
        <v>5472</v>
      </c>
      <c r="X92" s="31">
        <v>12095</v>
      </c>
      <c r="Y92" s="133">
        <v>2381</v>
      </c>
      <c r="Z92" s="31">
        <v>562</v>
      </c>
      <c r="AA92" s="31">
        <v>1816</v>
      </c>
      <c r="AB92" s="31">
        <v>378</v>
      </c>
      <c r="AC92" s="31">
        <v>415</v>
      </c>
      <c r="AD92" s="31">
        <v>1507</v>
      </c>
      <c r="AE92" s="31">
        <v>13861</v>
      </c>
      <c r="AF92" s="31">
        <v>567</v>
      </c>
      <c r="AG92" s="31">
        <v>672</v>
      </c>
      <c r="AH92" s="31">
        <v>2325</v>
      </c>
      <c r="AI92" s="31">
        <v>93</v>
      </c>
      <c r="AJ92" s="31">
        <v>10547</v>
      </c>
      <c r="AK92" s="31">
        <v>3696</v>
      </c>
      <c r="AL92" s="31">
        <v>530</v>
      </c>
      <c r="AM92" s="31">
        <v>34</v>
      </c>
      <c r="AN92" s="31">
        <v>489435</v>
      </c>
      <c r="AO92" s="31">
        <v>387</v>
      </c>
      <c r="AP92" s="31">
        <v>2187</v>
      </c>
      <c r="AQ92" s="31">
        <v>1159</v>
      </c>
      <c r="AR92" s="31">
        <v>750</v>
      </c>
      <c r="AS92" s="31">
        <v>20374</v>
      </c>
      <c r="AT92" s="31">
        <v>1000</v>
      </c>
      <c r="AU92" s="31">
        <v>3157</v>
      </c>
      <c r="AV92" s="31">
        <v>2653</v>
      </c>
      <c r="AW92" s="31">
        <v>1105</v>
      </c>
      <c r="AX92" s="31">
        <v>676</v>
      </c>
      <c r="AY92" s="31">
        <v>12405</v>
      </c>
      <c r="AZ92" s="31">
        <v>933</v>
      </c>
      <c r="BA92" s="31">
        <v>348</v>
      </c>
      <c r="BB92" s="31">
        <v>6071</v>
      </c>
      <c r="BC92" s="5">
        <v>91</v>
      </c>
      <c r="BD92" s="31">
        <v>3347</v>
      </c>
      <c r="BE92" s="31">
        <v>4</v>
      </c>
      <c r="BF92" s="31">
        <v>357</v>
      </c>
      <c r="BG92" s="31">
        <v>249</v>
      </c>
      <c r="BH92" s="31">
        <v>1502</v>
      </c>
      <c r="BI92" s="31">
        <v>779</v>
      </c>
      <c r="BJ92" s="31">
        <v>667</v>
      </c>
      <c r="BK92" s="31">
        <v>6854</v>
      </c>
      <c r="BL92" s="31">
        <v>9112</v>
      </c>
      <c r="BM92" s="31">
        <v>1757</v>
      </c>
      <c r="BN92" s="31">
        <v>1274</v>
      </c>
      <c r="BO92" s="31">
        <v>1504</v>
      </c>
      <c r="BP92" s="31">
        <v>662</v>
      </c>
      <c r="BQ92" s="31">
        <v>70</v>
      </c>
      <c r="BR92" s="31">
        <v>448</v>
      </c>
      <c r="BS92" s="31">
        <v>1402</v>
      </c>
      <c r="BT92" s="31">
        <v>6714</v>
      </c>
      <c r="BU92" s="31">
        <v>784</v>
      </c>
      <c r="BV92" s="31">
        <v>1209</v>
      </c>
      <c r="BW92" s="31">
        <v>494</v>
      </c>
      <c r="BX92" s="31">
        <v>446</v>
      </c>
      <c r="BY92" s="31">
        <v>1277</v>
      </c>
      <c r="BZ92" s="31">
        <v>3251</v>
      </c>
      <c r="CA92" s="31">
        <v>541</v>
      </c>
      <c r="CB92" s="31">
        <v>1017</v>
      </c>
      <c r="CC92" s="31">
        <v>3047</v>
      </c>
      <c r="CD92" s="31">
        <v>1469</v>
      </c>
      <c r="CE92" s="31">
        <v>100</v>
      </c>
      <c r="CF92" s="31">
        <v>863</v>
      </c>
      <c r="CG92" s="31">
        <v>607</v>
      </c>
      <c r="CH92" s="31">
        <v>0</v>
      </c>
      <c r="CI92" s="31">
        <v>1067</v>
      </c>
      <c r="CJ92" s="31">
        <v>328</v>
      </c>
      <c r="CK92" s="31">
        <v>631</v>
      </c>
      <c r="CL92" s="31">
        <v>3715</v>
      </c>
      <c r="CM92" s="31">
        <v>1302</v>
      </c>
      <c r="CN92" s="31">
        <v>21022</v>
      </c>
      <c r="CO92" s="31">
        <v>1732</v>
      </c>
      <c r="CP92" s="31">
        <v>738</v>
      </c>
      <c r="CQ92" s="31">
        <v>2334</v>
      </c>
      <c r="CR92" s="31">
        <v>825</v>
      </c>
      <c r="CS92" s="5">
        <v>786</v>
      </c>
      <c r="CT92" s="31">
        <v>508</v>
      </c>
      <c r="CU92" s="31">
        <v>1397</v>
      </c>
      <c r="CV92" s="31">
        <v>604</v>
      </c>
      <c r="CW92" s="31">
        <v>1286</v>
      </c>
      <c r="CX92" s="31">
        <v>366</v>
      </c>
      <c r="CY92" s="31">
        <v>1660</v>
      </c>
      <c r="CZ92" s="31">
        <v>4386</v>
      </c>
      <c r="DA92" s="31">
        <v>3162</v>
      </c>
      <c r="DB92" s="31">
        <v>325</v>
      </c>
      <c r="DC92" s="31">
        <v>1095</v>
      </c>
      <c r="DD92" s="31">
        <v>2586</v>
      </c>
      <c r="DE92" s="31">
        <v>769</v>
      </c>
      <c r="DF92" s="31">
        <v>805</v>
      </c>
      <c r="DG92" s="31">
        <v>1063</v>
      </c>
      <c r="DH92" s="31">
        <v>491</v>
      </c>
      <c r="DI92" s="31">
        <v>951</v>
      </c>
      <c r="DJ92" s="31">
        <v>1120</v>
      </c>
      <c r="DK92" s="31">
        <v>1792</v>
      </c>
      <c r="DL92" s="5"/>
      <c r="DM92" s="31">
        <v>1549</v>
      </c>
      <c r="DN92" s="31">
        <v>1200</v>
      </c>
      <c r="DO92" s="31">
        <v>4654</v>
      </c>
      <c r="DP92" s="66">
        <v>2121</v>
      </c>
      <c r="DQ92" s="21">
        <f t="shared" si="4"/>
        <v>766738</v>
      </c>
    </row>
    <row r="93" spans="1:121" ht="20.25" customHeight="1" thickBot="1" x14ac:dyDescent="0.3">
      <c r="A93" s="6" t="s">
        <v>251</v>
      </c>
      <c r="B93" s="6"/>
      <c r="C93" s="35"/>
      <c r="D93" s="35"/>
      <c r="E93" s="35"/>
      <c r="F93" s="35"/>
      <c r="G93" s="44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1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6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6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6"/>
      <c r="DM93" s="35"/>
      <c r="DN93" s="35"/>
      <c r="DO93" s="35"/>
      <c r="DP93" s="35"/>
      <c r="DQ93" s="23"/>
    </row>
    <row r="94" spans="1:121" ht="15.75" thickBot="1" x14ac:dyDescent="0.3">
      <c r="A94" s="9" t="s">
        <v>194</v>
      </c>
      <c r="B94" s="5">
        <v>6614</v>
      </c>
      <c r="C94" s="31">
        <v>7190</v>
      </c>
      <c r="D94" s="31">
        <v>5640</v>
      </c>
      <c r="E94" s="31">
        <v>287</v>
      </c>
      <c r="F94" s="31">
        <v>3953</v>
      </c>
      <c r="G94" s="45">
        <v>641</v>
      </c>
      <c r="H94" s="31">
        <v>3072</v>
      </c>
      <c r="I94" s="31">
        <v>71</v>
      </c>
      <c r="J94" s="31">
        <v>5998</v>
      </c>
      <c r="K94" s="31">
        <v>2489</v>
      </c>
      <c r="L94" s="31">
        <v>1661</v>
      </c>
      <c r="M94" s="31">
        <v>1665</v>
      </c>
      <c r="N94" s="31">
        <v>52</v>
      </c>
      <c r="O94" s="31">
        <v>3976</v>
      </c>
      <c r="P94" s="31">
        <v>1644</v>
      </c>
      <c r="Q94" s="31">
        <v>3874</v>
      </c>
      <c r="R94" s="31">
        <v>2991</v>
      </c>
      <c r="S94" s="31">
        <v>4059</v>
      </c>
      <c r="T94" s="31">
        <v>994</v>
      </c>
      <c r="U94" s="31">
        <v>2039</v>
      </c>
      <c r="V94" s="31">
        <v>6740</v>
      </c>
      <c r="W94" s="31">
        <v>6724</v>
      </c>
      <c r="X94" s="31">
        <v>1569</v>
      </c>
      <c r="Y94" s="136">
        <v>0</v>
      </c>
      <c r="Z94" s="31">
        <v>1359</v>
      </c>
      <c r="AA94" s="31">
        <v>2591</v>
      </c>
      <c r="AB94" s="31">
        <v>2825</v>
      </c>
      <c r="AC94" s="31">
        <v>1064</v>
      </c>
      <c r="AD94" s="31">
        <v>2662</v>
      </c>
      <c r="AE94" s="31">
        <v>10277</v>
      </c>
      <c r="AF94" s="31">
        <v>375</v>
      </c>
      <c r="AG94" s="31">
        <v>1739</v>
      </c>
      <c r="AH94" s="31">
        <v>0</v>
      </c>
      <c r="AI94" s="31">
        <v>376</v>
      </c>
      <c r="AJ94" s="31">
        <v>4747</v>
      </c>
      <c r="AK94" s="31">
        <v>938</v>
      </c>
      <c r="AL94" s="31">
        <v>1741</v>
      </c>
      <c r="AM94" s="31">
        <v>974</v>
      </c>
      <c r="AN94" s="31">
        <v>194983</v>
      </c>
      <c r="AO94" s="31">
        <v>1434</v>
      </c>
      <c r="AP94" s="31">
        <v>2708</v>
      </c>
      <c r="AQ94" s="31">
        <v>2423</v>
      </c>
      <c r="AR94" s="31">
        <v>1909</v>
      </c>
      <c r="AS94" s="31">
        <v>26728</v>
      </c>
      <c r="AT94" s="31">
        <v>4321</v>
      </c>
      <c r="AU94" s="31">
        <v>8929</v>
      </c>
      <c r="AV94" s="31">
        <v>2081</v>
      </c>
      <c r="AW94" s="31">
        <v>142</v>
      </c>
      <c r="AX94" s="31">
        <v>2046</v>
      </c>
      <c r="AY94" s="31">
        <v>13735</v>
      </c>
      <c r="AZ94" s="31">
        <v>8938</v>
      </c>
      <c r="BA94" s="31">
        <v>1398</v>
      </c>
      <c r="BB94" s="31">
        <v>36572</v>
      </c>
      <c r="BC94" s="5">
        <v>0</v>
      </c>
      <c r="BD94" s="31">
        <v>455</v>
      </c>
      <c r="BE94" s="31">
        <v>0</v>
      </c>
      <c r="BF94" s="31">
        <v>1544</v>
      </c>
      <c r="BG94" s="31">
        <v>78</v>
      </c>
      <c r="BH94" s="31">
        <v>345</v>
      </c>
      <c r="BI94" s="31">
        <v>2267</v>
      </c>
      <c r="BJ94" s="31">
        <v>2032</v>
      </c>
      <c r="BK94" s="31">
        <v>1472</v>
      </c>
      <c r="BL94" s="31">
        <v>0</v>
      </c>
      <c r="BM94" s="31">
        <v>4276</v>
      </c>
      <c r="BN94" s="31">
        <v>2732</v>
      </c>
      <c r="BO94" s="31">
        <v>1542</v>
      </c>
      <c r="BP94" s="31">
        <v>2445</v>
      </c>
      <c r="BQ94" s="31">
        <v>2738</v>
      </c>
      <c r="BR94" s="31">
        <v>366</v>
      </c>
      <c r="BS94" s="31">
        <v>2746</v>
      </c>
      <c r="BT94" s="31">
        <v>17789</v>
      </c>
      <c r="BU94" s="31">
        <v>598</v>
      </c>
      <c r="BV94" s="31">
        <v>1610</v>
      </c>
      <c r="BW94" s="31">
        <v>826</v>
      </c>
      <c r="BX94" s="31">
        <v>6701</v>
      </c>
      <c r="BY94" s="31">
        <v>125</v>
      </c>
      <c r="BZ94" s="31">
        <v>5111</v>
      </c>
      <c r="CA94" s="31">
        <v>890</v>
      </c>
      <c r="CB94" s="31">
        <v>1709</v>
      </c>
      <c r="CC94" s="31">
        <v>9724</v>
      </c>
      <c r="CD94" s="31">
        <v>2325</v>
      </c>
      <c r="CE94" s="31">
        <v>0</v>
      </c>
      <c r="CF94" s="31">
        <v>6845</v>
      </c>
      <c r="CG94" s="31">
        <v>0</v>
      </c>
      <c r="CH94" s="31">
        <v>0</v>
      </c>
      <c r="CI94" s="31">
        <v>3625</v>
      </c>
      <c r="CJ94" s="31">
        <v>1815</v>
      </c>
      <c r="CK94" s="31">
        <v>2585</v>
      </c>
      <c r="CL94" s="31">
        <v>1260</v>
      </c>
      <c r="CM94" s="31">
        <v>2990</v>
      </c>
      <c r="CN94" s="31">
        <v>136</v>
      </c>
      <c r="CO94" s="31">
        <v>7638</v>
      </c>
      <c r="CP94" s="31">
        <v>3972</v>
      </c>
      <c r="CQ94" s="31">
        <v>8131</v>
      </c>
      <c r="CR94" s="31">
        <v>708</v>
      </c>
      <c r="CS94" s="5">
        <v>0</v>
      </c>
      <c r="CT94" s="31">
        <v>861</v>
      </c>
      <c r="CU94" s="31">
        <v>2298</v>
      </c>
      <c r="CV94" s="31">
        <v>2245</v>
      </c>
      <c r="CW94" s="31">
        <v>1852</v>
      </c>
      <c r="CX94" s="31">
        <v>1299</v>
      </c>
      <c r="CY94" s="31">
        <v>2841</v>
      </c>
      <c r="CZ94" s="31">
        <v>1712</v>
      </c>
      <c r="DA94" s="31">
        <v>2218</v>
      </c>
      <c r="DB94" s="31">
        <v>546</v>
      </c>
      <c r="DC94" s="31">
        <v>2068</v>
      </c>
      <c r="DD94" s="31">
        <v>3932</v>
      </c>
      <c r="DE94" s="31">
        <v>5056</v>
      </c>
      <c r="DF94" s="31">
        <v>6228</v>
      </c>
      <c r="DG94" s="31">
        <v>1326</v>
      </c>
      <c r="DH94" s="31">
        <v>2427</v>
      </c>
      <c r="DI94" s="31">
        <v>2102</v>
      </c>
      <c r="DJ94" s="31">
        <v>7424</v>
      </c>
      <c r="DK94" s="31">
        <v>1769</v>
      </c>
      <c r="DL94" s="5"/>
      <c r="DM94" s="31">
        <v>2939</v>
      </c>
      <c r="DN94" s="31">
        <v>4401</v>
      </c>
      <c r="DO94" s="31">
        <v>2147</v>
      </c>
      <c r="DP94" s="66">
        <v>819</v>
      </c>
      <c r="DQ94" s="21">
        <f>SUM(B94:DP94)</f>
        <v>584619</v>
      </c>
    </row>
    <row r="95" spans="1:121" ht="15.75" thickBot="1" x14ac:dyDescent="0.3">
      <c r="A95" s="27" t="s">
        <v>264</v>
      </c>
      <c r="B95" s="5">
        <v>91380</v>
      </c>
      <c r="C95" s="31">
        <v>107850</v>
      </c>
      <c r="D95" s="31">
        <v>161850</v>
      </c>
      <c r="E95" s="31">
        <v>0</v>
      </c>
      <c r="F95" s="31">
        <v>58815</v>
      </c>
      <c r="G95" s="43">
        <v>1308</v>
      </c>
      <c r="H95" s="31">
        <v>57005</v>
      </c>
      <c r="I95" s="31">
        <v>0</v>
      </c>
      <c r="J95" s="31">
        <v>89970</v>
      </c>
      <c r="K95" s="31">
        <v>37335</v>
      </c>
      <c r="L95" s="31">
        <v>33220</v>
      </c>
      <c r="M95" s="31">
        <v>23300</v>
      </c>
      <c r="N95" s="31">
        <v>1516</v>
      </c>
      <c r="O95" s="31">
        <v>72710</v>
      </c>
      <c r="P95" s="31">
        <v>24675</v>
      </c>
      <c r="Q95" s="31">
        <v>38740</v>
      </c>
      <c r="R95" s="31">
        <v>44865</v>
      </c>
      <c r="S95" s="31">
        <v>28030</v>
      </c>
      <c r="T95" s="31">
        <v>9940</v>
      </c>
      <c r="U95" s="31">
        <v>47765</v>
      </c>
      <c r="V95" s="31">
        <v>168732</v>
      </c>
      <c r="W95" s="31">
        <v>108155</v>
      </c>
      <c r="X95" s="31">
        <v>6190</v>
      </c>
      <c r="Y95" s="133">
        <v>0</v>
      </c>
      <c r="Z95" s="31">
        <v>1594</v>
      </c>
      <c r="AA95" s="31">
        <v>25910</v>
      </c>
      <c r="AB95" s="31">
        <v>56500</v>
      </c>
      <c r="AC95" s="31">
        <v>19152</v>
      </c>
      <c r="AD95" s="31">
        <v>39645</v>
      </c>
      <c r="AE95" s="31">
        <v>137900</v>
      </c>
      <c r="AF95" s="31">
        <v>6555</v>
      </c>
      <c r="AG95" s="31">
        <v>31302</v>
      </c>
      <c r="AH95" s="31">
        <v>0</v>
      </c>
      <c r="AI95" s="31">
        <v>5640</v>
      </c>
      <c r="AJ95" s="31">
        <v>70335</v>
      </c>
      <c r="AK95" s="31">
        <v>11140</v>
      </c>
      <c r="AL95" s="31">
        <v>150</v>
      </c>
      <c r="AM95" s="31">
        <v>17532</v>
      </c>
      <c r="AN95" s="31">
        <v>2232507</v>
      </c>
      <c r="AO95" s="31">
        <v>28680</v>
      </c>
      <c r="AP95" s="31">
        <v>40620</v>
      </c>
      <c r="AQ95" s="31">
        <v>41700</v>
      </c>
      <c r="AR95" s="31">
        <v>28635</v>
      </c>
      <c r="AS95" s="31">
        <v>378970</v>
      </c>
      <c r="AT95" s="31">
        <v>63205</v>
      </c>
      <c r="AU95" s="31">
        <v>127024</v>
      </c>
      <c r="AV95" s="31">
        <v>22596</v>
      </c>
      <c r="AW95" s="31">
        <v>2130</v>
      </c>
      <c r="AX95" s="31">
        <v>41788</v>
      </c>
      <c r="AY95" s="31">
        <v>171760</v>
      </c>
      <c r="AZ95" s="31">
        <v>62540</v>
      </c>
      <c r="BA95" s="31">
        <v>34950</v>
      </c>
      <c r="BB95" s="31">
        <v>440537</v>
      </c>
      <c r="BC95" s="5">
        <v>0</v>
      </c>
      <c r="BD95" s="31">
        <v>4550</v>
      </c>
      <c r="BE95" s="31">
        <v>0</v>
      </c>
      <c r="BF95" s="31">
        <v>20480</v>
      </c>
      <c r="BG95" s="31">
        <v>0</v>
      </c>
      <c r="BH95" s="31">
        <v>0</v>
      </c>
      <c r="BI95" s="31">
        <v>32184</v>
      </c>
      <c r="BJ95" s="31">
        <v>21588</v>
      </c>
      <c r="BK95" s="31">
        <v>20880</v>
      </c>
      <c r="BL95" s="31">
        <v>0</v>
      </c>
      <c r="BM95" s="31">
        <v>64140</v>
      </c>
      <c r="BN95" s="31">
        <v>40980</v>
      </c>
      <c r="BO95" s="31">
        <v>35034</v>
      </c>
      <c r="BP95" s="31">
        <v>32454</v>
      </c>
      <c r="BQ95" s="31">
        <v>19830</v>
      </c>
      <c r="BR95" s="31">
        <v>5490</v>
      </c>
      <c r="BS95" s="31">
        <v>53408</v>
      </c>
      <c r="BT95" s="31">
        <v>503415</v>
      </c>
      <c r="BU95" s="31">
        <v>0</v>
      </c>
      <c r="BV95" s="31">
        <v>19320</v>
      </c>
      <c r="BW95" s="31">
        <v>20375</v>
      </c>
      <c r="BX95" s="31">
        <v>38760</v>
      </c>
      <c r="BY95" s="31">
        <v>0</v>
      </c>
      <c r="BZ95" s="31">
        <v>75372</v>
      </c>
      <c r="CA95" s="31">
        <v>26700</v>
      </c>
      <c r="CB95" s="31">
        <v>25050</v>
      </c>
      <c r="CC95" s="31">
        <v>143460</v>
      </c>
      <c r="CD95" s="31">
        <v>23250</v>
      </c>
      <c r="CE95" s="31">
        <v>0</v>
      </c>
      <c r="CF95" s="31">
        <v>99866</v>
      </c>
      <c r="CG95" s="31">
        <v>0</v>
      </c>
      <c r="CH95" s="31">
        <v>0</v>
      </c>
      <c r="CI95" s="31">
        <v>72500</v>
      </c>
      <c r="CJ95" s="31">
        <v>43560</v>
      </c>
      <c r="CK95" s="31">
        <v>36295</v>
      </c>
      <c r="CL95" s="31">
        <v>15120</v>
      </c>
      <c r="CM95" s="31">
        <v>42305</v>
      </c>
      <c r="CN95" s="31">
        <v>1360</v>
      </c>
      <c r="CO95" s="31">
        <v>87958</v>
      </c>
      <c r="CP95" s="31">
        <v>59580</v>
      </c>
      <c r="CQ95" s="31">
        <v>182532</v>
      </c>
      <c r="CR95" s="31">
        <v>12744</v>
      </c>
      <c r="CS95" s="5">
        <v>0</v>
      </c>
      <c r="CT95" s="31">
        <v>7090</v>
      </c>
      <c r="CU95" s="31">
        <v>40878</v>
      </c>
      <c r="CV95" s="31">
        <v>33675</v>
      </c>
      <c r="CW95" s="31">
        <v>18230</v>
      </c>
      <c r="CX95" s="31">
        <v>15588</v>
      </c>
      <c r="CY95" s="31">
        <v>84630</v>
      </c>
      <c r="CZ95" s="31">
        <v>21407</v>
      </c>
      <c r="DA95" s="31">
        <v>39924</v>
      </c>
      <c r="DB95" s="31">
        <v>0</v>
      </c>
      <c r="DC95" s="31">
        <v>41620</v>
      </c>
      <c r="DD95" s="31">
        <v>53375</v>
      </c>
      <c r="DE95" s="31">
        <v>68895</v>
      </c>
      <c r="DF95" s="31">
        <v>93420</v>
      </c>
      <c r="DG95" s="31">
        <v>19548</v>
      </c>
      <c r="DH95" s="31">
        <v>12804</v>
      </c>
      <c r="DI95" s="31">
        <v>31530</v>
      </c>
      <c r="DJ95" s="31">
        <v>68935</v>
      </c>
      <c r="DK95" s="31">
        <v>0</v>
      </c>
      <c r="DL95" s="5"/>
      <c r="DM95" s="31">
        <v>37935</v>
      </c>
      <c r="DN95" s="31">
        <v>61695</v>
      </c>
      <c r="DO95" s="31">
        <v>9940</v>
      </c>
      <c r="DP95" s="66">
        <v>0</v>
      </c>
      <c r="DQ95" s="21"/>
    </row>
    <row r="96" spans="1:121" ht="15.75" thickBot="1" x14ac:dyDescent="0.3">
      <c r="A96" s="9" t="s">
        <v>195</v>
      </c>
      <c r="B96" s="5">
        <v>18</v>
      </c>
      <c r="C96" s="31">
        <v>2</v>
      </c>
      <c r="D96" s="31">
        <v>39</v>
      </c>
      <c r="E96" s="31">
        <v>0</v>
      </c>
      <c r="F96" s="31">
        <v>0</v>
      </c>
      <c r="G96" s="45">
        <v>0</v>
      </c>
      <c r="H96" s="31">
        <v>12</v>
      </c>
      <c r="I96" s="31">
        <v>0</v>
      </c>
      <c r="J96" s="31">
        <v>24</v>
      </c>
      <c r="K96" s="31">
        <v>0</v>
      </c>
      <c r="L96" s="31">
        <v>0</v>
      </c>
      <c r="M96" s="31">
        <v>73</v>
      </c>
      <c r="N96" s="31">
        <v>146</v>
      </c>
      <c r="O96" s="31">
        <v>0</v>
      </c>
      <c r="P96" s="31">
        <v>608</v>
      </c>
      <c r="Q96" s="31">
        <v>316</v>
      </c>
      <c r="R96" s="31">
        <v>13</v>
      </c>
      <c r="S96" s="31">
        <v>0</v>
      </c>
      <c r="T96" s="31">
        <v>0</v>
      </c>
      <c r="U96" s="31">
        <v>3</v>
      </c>
      <c r="V96" s="31">
        <v>470</v>
      </c>
      <c r="W96" s="31">
        <v>0</v>
      </c>
      <c r="X96" s="31">
        <v>1</v>
      </c>
      <c r="Y96" s="136">
        <v>0</v>
      </c>
      <c r="Z96" s="31">
        <v>0</v>
      </c>
      <c r="AA96" s="31">
        <v>61</v>
      </c>
      <c r="AB96" s="31">
        <v>0</v>
      </c>
      <c r="AC96" s="31">
        <v>0</v>
      </c>
      <c r="AD96" s="31">
        <v>133</v>
      </c>
      <c r="AE96" s="31">
        <v>372</v>
      </c>
      <c r="AF96" s="31">
        <v>1</v>
      </c>
      <c r="AG96" s="31">
        <v>0</v>
      </c>
      <c r="AH96" s="31">
        <v>0</v>
      </c>
      <c r="AI96" s="31">
        <v>0</v>
      </c>
      <c r="AJ96" s="31">
        <v>84</v>
      </c>
      <c r="AK96" s="31">
        <v>0</v>
      </c>
      <c r="AL96" s="31">
        <v>45</v>
      </c>
      <c r="AM96" s="31">
        <v>37</v>
      </c>
      <c r="AN96" s="31">
        <v>17694</v>
      </c>
      <c r="AO96" s="31">
        <v>0</v>
      </c>
      <c r="AP96" s="31">
        <v>0</v>
      </c>
      <c r="AQ96" s="31">
        <v>4</v>
      </c>
      <c r="AR96" s="31">
        <v>34</v>
      </c>
      <c r="AS96" s="31">
        <v>0</v>
      </c>
      <c r="AT96" s="31">
        <v>0</v>
      </c>
      <c r="AU96" s="31">
        <v>511</v>
      </c>
      <c r="AV96" s="31">
        <v>0</v>
      </c>
      <c r="AW96" s="31">
        <v>0</v>
      </c>
      <c r="AX96" s="31">
        <v>0</v>
      </c>
      <c r="AY96" s="31">
        <v>171</v>
      </c>
      <c r="AZ96" s="31">
        <v>3</v>
      </c>
      <c r="BA96" s="31">
        <v>0</v>
      </c>
      <c r="BB96" s="31">
        <v>2355</v>
      </c>
      <c r="BC96" s="5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32</v>
      </c>
      <c r="BN96" s="31">
        <v>0</v>
      </c>
      <c r="BO96" s="31">
        <v>277</v>
      </c>
      <c r="BP96" s="31">
        <v>170</v>
      </c>
      <c r="BQ96" s="31">
        <v>0</v>
      </c>
      <c r="BR96" s="31">
        <v>25</v>
      </c>
      <c r="BS96" s="31">
        <v>81</v>
      </c>
      <c r="BT96" s="31">
        <v>1023</v>
      </c>
      <c r="BU96" s="31">
        <v>0</v>
      </c>
      <c r="BV96" s="31">
        <v>0</v>
      </c>
      <c r="BW96" s="31">
        <v>9</v>
      </c>
      <c r="BX96" s="31">
        <v>0</v>
      </c>
      <c r="BY96" s="31">
        <v>0</v>
      </c>
      <c r="BZ96" s="31">
        <v>12</v>
      </c>
      <c r="CA96" s="31">
        <v>27</v>
      </c>
      <c r="CB96" s="31">
        <v>18</v>
      </c>
      <c r="CC96" s="31">
        <v>112</v>
      </c>
      <c r="CD96" s="31">
        <v>47</v>
      </c>
      <c r="CE96" s="31">
        <v>0</v>
      </c>
      <c r="CF96" s="31">
        <v>487</v>
      </c>
      <c r="CG96" s="31">
        <v>50</v>
      </c>
      <c r="CH96" s="31">
        <v>0</v>
      </c>
      <c r="CI96" s="31">
        <v>268</v>
      </c>
      <c r="CJ96" s="31">
        <v>0</v>
      </c>
      <c r="CK96" s="31">
        <v>4</v>
      </c>
      <c r="CL96" s="31">
        <v>0</v>
      </c>
      <c r="CM96" s="31">
        <v>0</v>
      </c>
      <c r="CN96" s="31">
        <v>3</v>
      </c>
      <c r="CO96" s="31">
        <v>450</v>
      </c>
      <c r="CP96" s="31">
        <v>11</v>
      </c>
      <c r="CQ96" s="31">
        <v>94</v>
      </c>
      <c r="CR96" s="31">
        <v>4</v>
      </c>
      <c r="CS96" s="5">
        <v>9</v>
      </c>
      <c r="CT96" s="31">
        <v>50</v>
      </c>
      <c r="CU96" s="31">
        <v>23</v>
      </c>
      <c r="CV96" s="31">
        <v>1</v>
      </c>
      <c r="CW96" s="31">
        <v>0</v>
      </c>
      <c r="CX96" s="31">
        <v>0</v>
      </c>
      <c r="CY96" s="31">
        <v>0</v>
      </c>
      <c r="CZ96" s="31">
        <v>163</v>
      </c>
      <c r="DA96" s="31">
        <v>52</v>
      </c>
      <c r="DB96" s="31">
        <v>39</v>
      </c>
      <c r="DC96" s="31">
        <v>199</v>
      </c>
      <c r="DD96" s="31">
        <v>0</v>
      </c>
      <c r="DE96" s="31">
        <v>23</v>
      </c>
      <c r="DF96" s="31">
        <v>26</v>
      </c>
      <c r="DG96" s="31">
        <v>0</v>
      </c>
      <c r="DH96" s="31">
        <v>0</v>
      </c>
      <c r="DI96" s="31">
        <v>0</v>
      </c>
      <c r="DJ96" s="31">
        <v>201</v>
      </c>
      <c r="DK96" s="31">
        <v>0</v>
      </c>
      <c r="DL96" s="5"/>
      <c r="DM96" s="31">
        <v>127</v>
      </c>
      <c r="DN96" s="31">
        <v>155</v>
      </c>
      <c r="DO96" s="31">
        <v>69</v>
      </c>
      <c r="DP96" s="66">
        <v>0</v>
      </c>
      <c r="DQ96" s="21">
        <f t="shared" ref="DQ96:DQ120" si="5">SUM(B96:DP96)</f>
        <v>27571</v>
      </c>
    </row>
    <row r="97" spans="1:121" ht="15.75" thickBot="1" x14ac:dyDescent="0.3">
      <c r="A97" s="27" t="s">
        <v>264</v>
      </c>
      <c r="B97" s="5">
        <v>270</v>
      </c>
      <c r="C97" s="31">
        <v>40</v>
      </c>
      <c r="D97" s="31">
        <v>2025</v>
      </c>
      <c r="E97" s="31">
        <v>0</v>
      </c>
      <c r="F97" s="31">
        <v>0</v>
      </c>
      <c r="G97" s="43">
        <v>0</v>
      </c>
      <c r="H97" s="31">
        <v>720</v>
      </c>
      <c r="I97" s="31">
        <v>0</v>
      </c>
      <c r="J97" s="31">
        <v>720</v>
      </c>
      <c r="K97" s="31">
        <v>0</v>
      </c>
      <c r="L97" s="31">
        <v>0</v>
      </c>
      <c r="M97" s="31">
        <v>1460</v>
      </c>
      <c r="N97" s="31">
        <v>3830</v>
      </c>
      <c r="O97" s="31">
        <v>0</v>
      </c>
      <c r="P97" s="31">
        <v>30</v>
      </c>
      <c r="Q97" s="31">
        <v>7885</v>
      </c>
      <c r="R97" s="31">
        <v>410</v>
      </c>
      <c r="S97" s="31">
        <v>0</v>
      </c>
      <c r="T97" s="31">
        <v>0</v>
      </c>
      <c r="U97" s="31">
        <v>90</v>
      </c>
      <c r="V97" s="31">
        <v>11925</v>
      </c>
      <c r="W97" s="31">
        <v>0</v>
      </c>
      <c r="X97" s="31">
        <v>25</v>
      </c>
      <c r="Y97" s="133">
        <v>0</v>
      </c>
      <c r="Z97" s="31">
        <v>0</v>
      </c>
      <c r="AA97" s="31">
        <v>1220</v>
      </c>
      <c r="AB97" s="31">
        <v>0</v>
      </c>
      <c r="AC97" s="31">
        <v>0</v>
      </c>
      <c r="AD97" s="31">
        <v>2660</v>
      </c>
      <c r="AE97" s="31">
        <v>5217</v>
      </c>
      <c r="AF97" s="31">
        <v>30</v>
      </c>
      <c r="AG97" s="31">
        <v>0</v>
      </c>
      <c r="AH97" s="31">
        <v>0</v>
      </c>
      <c r="AI97" s="31">
        <v>0</v>
      </c>
      <c r="AJ97" s="31">
        <v>1848</v>
      </c>
      <c r="AK97" s="31">
        <v>0</v>
      </c>
      <c r="AL97" s="31">
        <v>2250</v>
      </c>
      <c r="AM97" s="31">
        <v>925</v>
      </c>
      <c r="AN97" s="31">
        <v>1105826.75</v>
      </c>
      <c r="AO97" s="31">
        <v>0</v>
      </c>
      <c r="AP97" s="31">
        <v>0</v>
      </c>
      <c r="AQ97" s="31">
        <v>140</v>
      </c>
      <c r="AR97" s="31">
        <v>510</v>
      </c>
      <c r="AS97" s="31">
        <v>0</v>
      </c>
      <c r="AT97" s="31">
        <v>0</v>
      </c>
      <c r="AU97" s="31">
        <v>9118</v>
      </c>
      <c r="AV97" s="31">
        <v>0</v>
      </c>
      <c r="AW97" s="31">
        <v>0</v>
      </c>
      <c r="AX97" s="31">
        <v>0</v>
      </c>
      <c r="AY97" s="31">
        <v>3276</v>
      </c>
      <c r="AZ97" s="31">
        <v>160</v>
      </c>
      <c r="BA97" s="31">
        <v>0</v>
      </c>
      <c r="BB97" s="31">
        <v>60620</v>
      </c>
      <c r="BC97" s="5">
        <v>0</v>
      </c>
      <c r="BD97" s="31">
        <v>0</v>
      </c>
      <c r="BE97" s="31">
        <v>0</v>
      </c>
      <c r="BF97" s="31">
        <v>0</v>
      </c>
      <c r="BG97" s="31">
        <v>0</v>
      </c>
      <c r="BH97" s="31">
        <v>0</v>
      </c>
      <c r="BI97" s="31">
        <v>0</v>
      </c>
      <c r="BJ97" s="31">
        <v>0</v>
      </c>
      <c r="BK97" s="31">
        <v>0</v>
      </c>
      <c r="BL97" s="31">
        <v>0</v>
      </c>
      <c r="BM97" s="31">
        <v>710</v>
      </c>
      <c r="BN97" s="31">
        <v>0</v>
      </c>
      <c r="BO97" s="31">
        <v>7899</v>
      </c>
      <c r="BP97" s="31">
        <v>4100</v>
      </c>
      <c r="BQ97" s="31">
        <v>0</v>
      </c>
      <c r="BR97" s="31">
        <v>500</v>
      </c>
      <c r="BS97" s="31">
        <v>2969</v>
      </c>
      <c r="BT97" s="31">
        <v>27835</v>
      </c>
      <c r="BU97" s="31">
        <v>0</v>
      </c>
      <c r="BV97" s="31">
        <v>0</v>
      </c>
      <c r="BW97" s="31">
        <v>340</v>
      </c>
      <c r="BX97" s="31">
        <v>0</v>
      </c>
      <c r="BY97" s="31">
        <v>0</v>
      </c>
      <c r="BZ97" s="31">
        <v>210</v>
      </c>
      <c r="CA97" s="31">
        <v>1550</v>
      </c>
      <c r="CB97" s="31">
        <v>540</v>
      </c>
      <c r="CC97" s="31">
        <v>4310</v>
      </c>
      <c r="CD97" s="31">
        <v>1535</v>
      </c>
      <c r="CE97" s="31">
        <v>0</v>
      </c>
      <c r="CF97" s="31">
        <v>8766</v>
      </c>
      <c r="CG97" s="31">
        <v>2000</v>
      </c>
      <c r="CH97" s="31">
        <v>0</v>
      </c>
      <c r="CI97" s="31">
        <v>9230</v>
      </c>
      <c r="CJ97" s="31">
        <v>0</v>
      </c>
      <c r="CK97" s="31">
        <v>140</v>
      </c>
      <c r="CL97" s="31">
        <v>0</v>
      </c>
      <c r="CM97" s="31">
        <v>0</v>
      </c>
      <c r="CN97" s="31">
        <v>75</v>
      </c>
      <c r="CO97" s="31">
        <v>13500</v>
      </c>
      <c r="CP97" s="31">
        <v>350</v>
      </c>
      <c r="CQ97" s="31">
        <v>1920</v>
      </c>
      <c r="CR97" s="31">
        <v>60</v>
      </c>
      <c r="CS97" s="5">
        <v>235</v>
      </c>
      <c r="CT97" s="31">
        <v>1330</v>
      </c>
      <c r="CU97" s="31">
        <v>690</v>
      </c>
      <c r="CV97" s="31">
        <v>50</v>
      </c>
      <c r="CW97" s="31">
        <v>0</v>
      </c>
      <c r="CX97" s="31">
        <v>0</v>
      </c>
      <c r="CY97" s="31">
        <v>0</v>
      </c>
      <c r="CZ97" s="31">
        <v>4660</v>
      </c>
      <c r="DA97" s="31">
        <v>1300</v>
      </c>
      <c r="DB97" s="31">
        <v>1125</v>
      </c>
      <c r="DC97" s="31">
        <v>215</v>
      </c>
      <c r="DD97" s="31">
        <v>0</v>
      </c>
      <c r="DE97" s="31">
        <v>480</v>
      </c>
      <c r="DF97" s="31">
        <v>2000</v>
      </c>
      <c r="DG97" s="31">
        <v>0</v>
      </c>
      <c r="DH97" s="31">
        <v>0</v>
      </c>
      <c r="DI97" s="31">
        <v>0</v>
      </c>
      <c r="DJ97" s="31">
        <v>3590</v>
      </c>
      <c r="DK97" s="31">
        <v>0</v>
      </c>
      <c r="DL97" s="5"/>
      <c r="DM97" s="31">
        <v>3810</v>
      </c>
      <c r="DN97" s="31">
        <v>4255</v>
      </c>
      <c r="DO97" s="31">
        <v>3861</v>
      </c>
      <c r="DP97" s="66">
        <v>0</v>
      </c>
      <c r="DQ97" s="21"/>
    </row>
    <row r="98" spans="1:121" ht="15.75" thickBot="1" x14ac:dyDescent="0.3">
      <c r="A98" s="9" t="s">
        <v>196</v>
      </c>
      <c r="B98" s="5">
        <v>6632</v>
      </c>
      <c r="C98" s="31">
        <v>7192</v>
      </c>
      <c r="D98" s="31">
        <v>5679</v>
      </c>
      <c r="E98" s="31">
        <v>287</v>
      </c>
      <c r="F98" s="31">
        <v>3953</v>
      </c>
      <c r="G98" s="45">
        <v>641</v>
      </c>
      <c r="H98" s="31">
        <v>3084</v>
      </c>
      <c r="I98" s="31">
        <v>71</v>
      </c>
      <c r="J98" s="31">
        <v>6022</v>
      </c>
      <c r="K98" s="31">
        <v>2489</v>
      </c>
      <c r="L98" s="31">
        <v>1661</v>
      </c>
      <c r="M98" s="31">
        <v>1738</v>
      </c>
      <c r="N98" s="31">
        <v>198</v>
      </c>
      <c r="O98" s="31">
        <v>3976</v>
      </c>
      <c r="P98" s="31">
        <v>2252</v>
      </c>
      <c r="Q98" s="31">
        <v>4190</v>
      </c>
      <c r="R98" s="31">
        <v>3004</v>
      </c>
      <c r="S98" s="31">
        <v>4059</v>
      </c>
      <c r="T98" s="31">
        <v>994</v>
      </c>
      <c r="U98" s="31">
        <v>2042</v>
      </c>
      <c r="V98" s="31">
        <v>7210</v>
      </c>
      <c r="W98" s="31">
        <v>6724</v>
      </c>
      <c r="X98" s="31">
        <v>1570</v>
      </c>
      <c r="Y98" s="136">
        <v>0</v>
      </c>
      <c r="Z98" s="31">
        <v>1359</v>
      </c>
      <c r="AA98" s="31">
        <v>2652</v>
      </c>
      <c r="AB98" s="31">
        <v>2825</v>
      </c>
      <c r="AC98" s="31">
        <v>1064</v>
      </c>
      <c r="AD98" s="31">
        <v>2795</v>
      </c>
      <c r="AE98" s="31">
        <v>10649</v>
      </c>
      <c r="AF98" s="31">
        <v>376</v>
      </c>
      <c r="AG98" s="31">
        <v>1739</v>
      </c>
      <c r="AH98" s="31">
        <v>0</v>
      </c>
      <c r="AI98" s="31">
        <v>376</v>
      </c>
      <c r="AJ98" s="31">
        <v>4831</v>
      </c>
      <c r="AK98" s="31">
        <v>938</v>
      </c>
      <c r="AL98" s="31">
        <v>1786</v>
      </c>
      <c r="AM98" s="31">
        <v>1011</v>
      </c>
      <c r="AN98" s="31">
        <v>212677</v>
      </c>
      <c r="AO98" s="31">
        <v>1434</v>
      </c>
      <c r="AP98" s="31">
        <v>2708</v>
      </c>
      <c r="AQ98" s="31">
        <v>2427</v>
      </c>
      <c r="AR98" s="31">
        <v>1943</v>
      </c>
      <c r="AS98" s="31">
        <v>26728</v>
      </c>
      <c r="AT98" s="31">
        <v>4321</v>
      </c>
      <c r="AU98" s="31">
        <v>9440</v>
      </c>
      <c r="AV98" s="31">
        <v>2081</v>
      </c>
      <c r="AW98" s="31">
        <v>142</v>
      </c>
      <c r="AX98" s="31">
        <v>2046</v>
      </c>
      <c r="AY98" s="31">
        <v>13906</v>
      </c>
      <c r="AZ98" s="31">
        <v>8941</v>
      </c>
      <c r="BA98" s="31">
        <v>1398</v>
      </c>
      <c r="BB98" s="31">
        <v>38927</v>
      </c>
      <c r="BC98" s="5">
        <v>0</v>
      </c>
      <c r="BD98" s="31">
        <v>455</v>
      </c>
      <c r="BE98" s="31">
        <v>0</v>
      </c>
      <c r="BF98" s="31">
        <v>1544</v>
      </c>
      <c r="BG98" s="31">
        <v>78</v>
      </c>
      <c r="BH98" s="31">
        <v>345</v>
      </c>
      <c r="BI98" s="31">
        <v>2267</v>
      </c>
      <c r="BJ98" s="31">
        <v>2032</v>
      </c>
      <c r="BK98" s="31">
        <v>1472</v>
      </c>
      <c r="BL98" s="31">
        <v>0</v>
      </c>
      <c r="BM98" s="31">
        <v>4308</v>
      </c>
      <c r="BN98" s="31">
        <v>2732</v>
      </c>
      <c r="BO98" s="31">
        <v>1819</v>
      </c>
      <c r="BP98" s="31">
        <v>2615</v>
      </c>
      <c r="BQ98" s="31">
        <v>2738</v>
      </c>
      <c r="BR98" s="31">
        <v>391</v>
      </c>
      <c r="BS98" s="31">
        <v>2827</v>
      </c>
      <c r="BT98" s="31">
        <v>18812</v>
      </c>
      <c r="BU98" s="31">
        <v>598</v>
      </c>
      <c r="BV98" s="31">
        <v>1610</v>
      </c>
      <c r="BW98" s="31">
        <v>835</v>
      </c>
      <c r="BX98" s="31">
        <v>6701</v>
      </c>
      <c r="BY98" s="31">
        <v>125</v>
      </c>
      <c r="BZ98" s="31">
        <v>5123</v>
      </c>
      <c r="CA98" s="31">
        <v>917</v>
      </c>
      <c r="CB98" s="31">
        <v>1727</v>
      </c>
      <c r="CC98" s="31">
        <v>9836</v>
      </c>
      <c r="CD98" s="31">
        <v>2372</v>
      </c>
      <c r="CE98" s="31">
        <v>0</v>
      </c>
      <c r="CF98" s="31">
        <v>7332</v>
      </c>
      <c r="CG98" s="31">
        <v>50</v>
      </c>
      <c r="CH98" s="31">
        <v>0</v>
      </c>
      <c r="CI98" s="31">
        <v>3893</v>
      </c>
      <c r="CJ98" s="31">
        <v>1815</v>
      </c>
      <c r="CK98" s="31">
        <v>2589</v>
      </c>
      <c r="CL98" s="31">
        <v>1260</v>
      </c>
      <c r="CM98" s="31">
        <v>2990</v>
      </c>
      <c r="CN98" s="31">
        <v>139</v>
      </c>
      <c r="CO98" s="31">
        <v>8088</v>
      </c>
      <c r="CP98" s="31">
        <v>3983</v>
      </c>
      <c r="CQ98" s="31">
        <v>8225</v>
      </c>
      <c r="CR98" s="31">
        <v>712</v>
      </c>
      <c r="CS98" s="5">
        <v>9</v>
      </c>
      <c r="CT98" s="31">
        <v>911</v>
      </c>
      <c r="CU98" s="31">
        <v>2321</v>
      </c>
      <c r="CV98" s="31">
        <v>2246</v>
      </c>
      <c r="CW98" s="31">
        <v>1852</v>
      </c>
      <c r="CX98" s="31">
        <v>1299</v>
      </c>
      <c r="CY98" s="31">
        <v>2841</v>
      </c>
      <c r="CZ98" s="31">
        <v>1875</v>
      </c>
      <c r="DA98" s="31">
        <v>2270</v>
      </c>
      <c r="DB98" s="31">
        <v>585</v>
      </c>
      <c r="DC98" s="31">
        <v>2267</v>
      </c>
      <c r="DD98" s="31">
        <v>3932</v>
      </c>
      <c r="DE98" s="31">
        <v>5079</v>
      </c>
      <c r="DF98" s="31">
        <v>6254</v>
      </c>
      <c r="DG98" s="31">
        <v>1326</v>
      </c>
      <c r="DH98" s="31">
        <v>2427</v>
      </c>
      <c r="DI98" s="31">
        <v>2102</v>
      </c>
      <c r="DJ98" s="31">
        <v>7625</v>
      </c>
      <c r="DK98" s="31">
        <v>1769</v>
      </c>
      <c r="DL98" s="5"/>
      <c r="DM98" s="31">
        <v>3066</v>
      </c>
      <c r="DN98" s="31">
        <v>4556</v>
      </c>
      <c r="DO98" s="31">
        <v>2216</v>
      </c>
      <c r="DP98" s="66">
        <v>819</v>
      </c>
      <c r="DQ98" s="21">
        <f t="shared" si="5"/>
        <v>612190</v>
      </c>
    </row>
    <row r="99" spans="1:121" ht="15.75" thickBot="1" x14ac:dyDescent="0.3">
      <c r="A99" s="27" t="s">
        <v>263</v>
      </c>
      <c r="B99" s="5">
        <v>91650</v>
      </c>
      <c r="C99" s="31">
        <v>107890</v>
      </c>
      <c r="D99" s="31">
        <v>163875</v>
      </c>
      <c r="E99" s="31">
        <v>0</v>
      </c>
      <c r="F99" s="31">
        <v>58815</v>
      </c>
      <c r="G99" s="43">
        <v>1308</v>
      </c>
      <c r="H99" s="31">
        <v>57725</v>
      </c>
      <c r="I99" s="31">
        <v>0</v>
      </c>
      <c r="J99" s="31">
        <v>90690</v>
      </c>
      <c r="K99" s="31">
        <v>37335</v>
      </c>
      <c r="L99" s="31">
        <v>33220</v>
      </c>
      <c r="M99" s="31">
        <v>24760</v>
      </c>
      <c r="N99" s="31">
        <v>5346</v>
      </c>
      <c r="O99" s="31">
        <v>72710</v>
      </c>
      <c r="P99" s="31">
        <v>24705</v>
      </c>
      <c r="Q99" s="31">
        <v>46625</v>
      </c>
      <c r="R99" s="31">
        <v>45275</v>
      </c>
      <c r="S99" s="31">
        <v>28030</v>
      </c>
      <c r="T99" s="31">
        <v>9940</v>
      </c>
      <c r="U99" s="31">
        <v>47855</v>
      </c>
      <c r="V99" s="31">
        <v>180657</v>
      </c>
      <c r="W99" s="31">
        <v>108155</v>
      </c>
      <c r="X99" s="31">
        <v>6215</v>
      </c>
      <c r="Y99" s="133">
        <v>0</v>
      </c>
      <c r="Z99" s="31">
        <v>1594</v>
      </c>
      <c r="AA99" s="31">
        <v>27130</v>
      </c>
      <c r="AB99" s="31">
        <v>56500</v>
      </c>
      <c r="AC99" s="31">
        <v>19152</v>
      </c>
      <c r="AD99" s="31">
        <v>42305</v>
      </c>
      <c r="AE99" s="31">
        <v>143117</v>
      </c>
      <c r="AF99" s="31">
        <v>6585</v>
      </c>
      <c r="AG99" s="31">
        <v>31302</v>
      </c>
      <c r="AH99" s="31">
        <v>0</v>
      </c>
      <c r="AI99" s="31">
        <v>5640</v>
      </c>
      <c r="AJ99" s="31">
        <v>72183</v>
      </c>
      <c r="AK99" s="31">
        <v>11140</v>
      </c>
      <c r="AL99" s="31">
        <v>2400</v>
      </c>
      <c r="AM99" s="31">
        <v>18457</v>
      </c>
      <c r="AN99" s="31">
        <v>3338333.75</v>
      </c>
      <c r="AO99" s="31">
        <v>28680</v>
      </c>
      <c r="AP99" s="31">
        <v>40620</v>
      </c>
      <c r="AQ99" s="31">
        <v>41840</v>
      </c>
      <c r="AR99" s="31">
        <v>29145</v>
      </c>
      <c r="AS99" s="31">
        <v>378970</v>
      </c>
      <c r="AT99" s="31">
        <v>63205</v>
      </c>
      <c r="AU99" s="31">
        <v>136142</v>
      </c>
      <c r="AV99" s="31">
        <v>22596</v>
      </c>
      <c r="AW99" s="31">
        <v>2130</v>
      </c>
      <c r="AX99" s="31">
        <v>41788</v>
      </c>
      <c r="AY99" s="31">
        <v>175036</v>
      </c>
      <c r="AZ99" s="31">
        <v>62700</v>
      </c>
      <c r="BA99" s="31">
        <v>34950</v>
      </c>
      <c r="BB99" s="31">
        <v>501157</v>
      </c>
      <c r="BC99" s="5">
        <v>0</v>
      </c>
      <c r="BD99" s="31">
        <v>4550</v>
      </c>
      <c r="BE99" s="31">
        <v>0</v>
      </c>
      <c r="BF99" s="31">
        <v>20480</v>
      </c>
      <c r="BG99" s="31">
        <v>0</v>
      </c>
      <c r="BH99" s="31">
        <v>0</v>
      </c>
      <c r="BI99" s="31">
        <v>32184</v>
      </c>
      <c r="BJ99" s="31">
        <v>21588</v>
      </c>
      <c r="BK99" s="31">
        <v>20880</v>
      </c>
      <c r="BL99" s="31">
        <v>0</v>
      </c>
      <c r="BM99" s="31">
        <v>64850</v>
      </c>
      <c r="BN99" s="31">
        <v>40980</v>
      </c>
      <c r="BO99" s="31">
        <v>42933</v>
      </c>
      <c r="BP99" s="31">
        <v>36554</v>
      </c>
      <c r="BQ99" s="31">
        <v>19830</v>
      </c>
      <c r="BR99" s="31">
        <v>5990</v>
      </c>
      <c r="BS99" s="31">
        <v>56377</v>
      </c>
      <c r="BT99" s="31">
        <v>531250</v>
      </c>
      <c r="BU99" s="31">
        <v>0</v>
      </c>
      <c r="BV99" s="31">
        <v>19320</v>
      </c>
      <c r="BW99" s="31">
        <v>20715</v>
      </c>
      <c r="BX99" s="31">
        <v>38760</v>
      </c>
      <c r="BY99" s="31">
        <v>0</v>
      </c>
      <c r="BZ99" s="31">
        <v>75582</v>
      </c>
      <c r="CA99" s="31">
        <v>28250</v>
      </c>
      <c r="CB99" s="31">
        <v>25590</v>
      </c>
      <c r="CC99" s="31">
        <v>147770</v>
      </c>
      <c r="CD99" s="31">
        <v>24785</v>
      </c>
      <c r="CE99" s="31">
        <v>0</v>
      </c>
      <c r="CF99" s="31">
        <v>108632</v>
      </c>
      <c r="CG99" s="31">
        <v>2000</v>
      </c>
      <c r="CH99" s="31">
        <v>0</v>
      </c>
      <c r="CI99" s="31">
        <v>81730</v>
      </c>
      <c r="CJ99" s="31">
        <v>43560</v>
      </c>
      <c r="CK99" s="31">
        <v>36435</v>
      </c>
      <c r="CL99" s="31">
        <v>15120</v>
      </c>
      <c r="CM99" s="31">
        <v>42305</v>
      </c>
      <c r="CN99" s="31">
        <v>1435</v>
      </c>
      <c r="CO99" s="31">
        <v>101458</v>
      </c>
      <c r="CP99" s="31">
        <v>59930</v>
      </c>
      <c r="CQ99" s="31">
        <v>184452</v>
      </c>
      <c r="CR99" s="31">
        <v>12804</v>
      </c>
      <c r="CS99" s="5">
        <v>235</v>
      </c>
      <c r="CT99" s="31">
        <v>8420</v>
      </c>
      <c r="CU99" s="31">
        <v>41568</v>
      </c>
      <c r="CV99" s="31">
        <v>33725</v>
      </c>
      <c r="CW99" s="31">
        <v>18230</v>
      </c>
      <c r="CX99" s="31">
        <v>15588</v>
      </c>
      <c r="CY99" s="31">
        <v>84630</v>
      </c>
      <c r="CZ99" s="31">
        <v>26067</v>
      </c>
      <c r="DA99" s="31">
        <v>41224</v>
      </c>
      <c r="DB99" s="31">
        <v>1125</v>
      </c>
      <c r="DC99" s="31">
        <v>41835</v>
      </c>
      <c r="DD99" s="31">
        <v>53375</v>
      </c>
      <c r="DE99" s="31">
        <v>69375</v>
      </c>
      <c r="DF99" s="31">
        <v>95420</v>
      </c>
      <c r="DG99" s="31">
        <v>19548</v>
      </c>
      <c r="DH99" s="31">
        <v>12804</v>
      </c>
      <c r="DI99" s="31">
        <v>31530</v>
      </c>
      <c r="DJ99" s="31">
        <v>72525</v>
      </c>
      <c r="DK99" s="31">
        <v>0</v>
      </c>
      <c r="DL99" s="5"/>
      <c r="DM99" s="31">
        <v>41745</v>
      </c>
      <c r="DN99" s="31">
        <v>65950</v>
      </c>
      <c r="DO99" s="31">
        <v>13801</v>
      </c>
      <c r="DP99" s="66">
        <v>0</v>
      </c>
      <c r="DQ99" s="21"/>
    </row>
    <row r="100" spans="1:121" ht="15.75" thickBot="1" x14ac:dyDescent="0.3">
      <c r="A100" s="9" t="s">
        <v>197</v>
      </c>
      <c r="B100" s="5">
        <v>7569249.5999999996</v>
      </c>
      <c r="C100" s="31">
        <v>5486110.7999999998</v>
      </c>
      <c r="D100" s="31">
        <v>6438014.8799999999</v>
      </c>
      <c r="E100" s="31">
        <v>0</v>
      </c>
      <c r="F100" s="31">
        <v>4106762.2800000003</v>
      </c>
      <c r="G100" s="50">
        <v>134543.64000000001</v>
      </c>
      <c r="H100" s="31">
        <v>2373461.7600000002</v>
      </c>
      <c r="I100" s="31">
        <v>81809.040000000008</v>
      </c>
      <c r="J100" s="31">
        <v>6894759.8399999999</v>
      </c>
      <c r="K100" s="31">
        <v>1738317.6</v>
      </c>
      <c r="L100" s="31">
        <v>1005067.2000000001</v>
      </c>
      <c r="M100" s="31">
        <v>1288628.6400000001</v>
      </c>
      <c r="N100" s="31">
        <v>456906.72</v>
      </c>
      <c r="O100" s="31">
        <v>3109311.12</v>
      </c>
      <c r="P100" s="31">
        <v>3025849.08</v>
      </c>
      <c r="Q100" s="31">
        <v>2657889.12</v>
      </c>
      <c r="R100" s="31">
        <v>3009045.4800000004</v>
      </c>
      <c r="S100" s="31">
        <v>2718264.7199999997</v>
      </c>
      <c r="T100" s="31">
        <v>917263.20000000019</v>
      </c>
      <c r="U100" s="31">
        <v>1213079.04</v>
      </c>
      <c r="V100" s="31">
        <v>5309875.32</v>
      </c>
      <c r="W100" s="31">
        <v>11832745.440000001</v>
      </c>
      <c r="X100" s="31">
        <v>615073.92000000004</v>
      </c>
      <c r="Y100" s="141">
        <v>0</v>
      </c>
      <c r="Z100" s="31">
        <v>1559.7599999999998</v>
      </c>
      <c r="AA100" s="31">
        <v>1448620.5599999998</v>
      </c>
      <c r="AB100" s="31">
        <v>1757266.8</v>
      </c>
      <c r="AC100" s="31">
        <v>870179.28</v>
      </c>
      <c r="AD100" s="31">
        <v>2602845.7199999997</v>
      </c>
      <c r="AE100" s="31">
        <v>23196720.599999998</v>
      </c>
      <c r="AF100" s="31">
        <v>327241.2</v>
      </c>
      <c r="AG100" s="31">
        <v>851205.72</v>
      </c>
      <c r="AH100" s="31">
        <v>0</v>
      </c>
      <c r="AI100" s="31">
        <v>147050.64000000001</v>
      </c>
      <c r="AJ100" s="31">
        <v>4816746.72</v>
      </c>
      <c r="AK100" s="31">
        <v>541863.84000000008</v>
      </c>
      <c r="AL100" s="31">
        <v>204284.16000000003</v>
      </c>
      <c r="AM100" s="31">
        <v>1017055.7999999999</v>
      </c>
      <c r="AN100" s="31">
        <v>372177097.31999999</v>
      </c>
      <c r="AO100" s="31">
        <v>898257.6</v>
      </c>
      <c r="AP100" s="31">
        <v>2404704</v>
      </c>
      <c r="AQ100" s="31">
        <v>3813481.2</v>
      </c>
      <c r="AR100" s="31">
        <v>970942.67999999993</v>
      </c>
      <c r="AS100" s="31">
        <v>24187586.52</v>
      </c>
      <c r="AT100" s="31">
        <v>6816732</v>
      </c>
      <c r="AU100" s="31">
        <v>18493831.199999999</v>
      </c>
      <c r="AV100" s="31">
        <v>1997034.48</v>
      </c>
      <c r="AW100" s="31">
        <v>95100.24</v>
      </c>
      <c r="AX100" s="31">
        <v>1286770.32</v>
      </c>
      <c r="AY100" s="31">
        <v>11765951.760000002</v>
      </c>
      <c r="AZ100" s="31">
        <v>5119560.7200000007</v>
      </c>
      <c r="BA100" s="31">
        <v>1677600</v>
      </c>
      <c r="BB100" s="31">
        <v>55303680.720000021</v>
      </c>
      <c r="BC100" s="5">
        <v>0</v>
      </c>
      <c r="BD100" s="31">
        <v>507943.80000000005</v>
      </c>
      <c r="BE100" s="31">
        <v>0</v>
      </c>
      <c r="BF100" s="31">
        <v>1124690.28</v>
      </c>
      <c r="BG100" s="31">
        <v>0</v>
      </c>
      <c r="BH100" s="31">
        <v>0</v>
      </c>
      <c r="BI100" s="31">
        <v>2557704</v>
      </c>
      <c r="BJ100" s="31">
        <v>0</v>
      </c>
      <c r="BK100" s="31">
        <v>1259561.3999999997</v>
      </c>
      <c r="BL100" s="31">
        <v>0</v>
      </c>
      <c r="BM100" s="31">
        <v>5422391.1600000001</v>
      </c>
      <c r="BN100" s="31">
        <v>1892292.48</v>
      </c>
      <c r="BO100" s="31">
        <v>2124356.6399999997</v>
      </c>
      <c r="BP100" s="31">
        <v>1446083.2159584002</v>
      </c>
      <c r="BQ100" s="31">
        <v>2062141.56</v>
      </c>
      <c r="BR100" s="31">
        <v>226453.68</v>
      </c>
      <c r="BS100" s="31">
        <v>3938764.929599999</v>
      </c>
      <c r="BT100" s="31">
        <v>33043891.210944001</v>
      </c>
      <c r="BU100" s="31">
        <v>0</v>
      </c>
      <c r="BV100" s="31">
        <v>862444.79999999993</v>
      </c>
      <c r="BW100" s="31">
        <v>897486.48</v>
      </c>
      <c r="BX100" s="31">
        <v>6504522.2400000002</v>
      </c>
      <c r="BY100" s="31">
        <v>0</v>
      </c>
      <c r="BZ100" s="31">
        <v>3432632.4</v>
      </c>
      <c r="CA100" s="31">
        <v>555506.4</v>
      </c>
      <c r="CB100" s="31">
        <v>1495164</v>
      </c>
      <c r="CC100" s="31">
        <v>9604689.1199999992</v>
      </c>
      <c r="CD100" s="31">
        <v>2239147.2000000002</v>
      </c>
      <c r="CE100" s="31">
        <v>0</v>
      </c>
      <c r="CF100" s="31">
        <v>8328766.5599999987</v>
      </c>
      <c r="CG100" s="31">
        <v>334014.00000000006</v>
      </c>
      <c r="CH100" s="31">
        <v>0</v>
      </c>
      <c r="CI100" s="31">
        <v>2496855.84</v>
      </c>
      <c r="CJ100" s="31">
        <v>1073520.48</v>
      </c>
      <c r="CK100" s="31">
        <v>1923593.2800000003</v>
      </c>
      <c r="CL100" s="31">
        <v>1101492</v>
      </c>
      <c r="CM100" s="31">
        <v>2044229.2799999998</v>
      </c>
      <c r="CN100" s="31">
        <v>285938.99999999994</v>
      </c>
      <c r="CO100" s="31">
        <v>13191596.628659999</v>
      </c>
      <c r="CP100" s="31">
        <v>3429657.0359999998</v>
      </c>
      <c r="CQ100" s="31">
        <v>8182567.4400000004</v>
      </c>
      <c r="CR100" s="31">
        <v>367080.00000000006</v>
      </c>
      <c r="CS100" s="5">
        <v>39022.199999999997</v>
      </c>
      <c r="CT100" s="31">
        <v>684611.04000000015</v>
      </c>
      <c r="CU100" s="31">
        <v>1145659.3199999998</v>
      </c>
      <c r="CV100" s="31">
        <v>1589518.0799999998</v>
      </c>
      <c r="CW100" s="31">
        <v>2157231.7200000002</v>
      </c>
      <c r="CX100" s="31">
        <v>918422.76</v>
      </c>
      <c r="CY100" s="31">
        <v>2711160</v>
      </c>
      <c r="CZ100" s="31">
        <v>843469.08000000007</v>
      </c>
      <c r="DA100" s="31">
        <v>2174773.44</v>
      </c>
      <c r="DB100" s="31">
        <v>260799.71999999997</v>
      </c>
      <c r="DC100" s="31">
        <v>2596707.84</v>
      </c>
      <c r="DD100" s="31">
        <v>1709782.2000000002</v>
      </c>
      <c r="DE100" s="31">
        <v>2196839.1599999997</v>
      </c>
      <c r="DF100" s="31">
        <v>4341314.88</v>
      </c>
      <c r="DG100" s="31">
        <v>1391866.08</v>
      </c>
      <c r="DH100" s="31">
        <v>1804610.52</v>
      </c>
      <c r="DI100" s="31">
        <v>2560236</v>
      </c>
      <c r="DJ100" s="31">
        <v>6448704.240000003</v>
      </c>
      <c r="DK100" s="31">
        <v>1477865.04</v>
      </c>
      <c r="DL100" s="5"/>
      <c r="DM100" s="31">
        <v>1505052</v>
      </c>
      <c r="DN100" s="31">
        <v>3747823.08</v>
      </c>
      <c r="DO100" s="31">
        <v>1471407.72</v>
      </c>
      <c r="DP100" s="66">
        <v>0</v>
      </c>
      <c r="DQ100" s="21">
        <f t="shared" si="5"/>
        <v>784507054.66116261</v>
      </c>
    </row>
    <row r="101" spans="1:121" ht="15.75" thickBot="1" x14ac:dyDescent="0.3">
      <c r="A101" s="9" t="s">
        <v>198</v>
      </c>
      <c r="B101" s="5">
        <v>1892312.4</v>
      </c>
      <c r="C101" s="31">
        <v>1097222.1600000001</v>
      </c>
      <c r="D101" s="31">
        <v>1287602.976</v>
      </c>
      <c r="E101" s="31">
        <v>0</v>
      </c>
      <c r="F101" s="31">
        <v>821352.45600000012</v>
      </c>
      <c r="G101" s="50">
        <v>26908.728000000003</v>
      </c>
      <c r="H101" s="31">
        <v>474692.35199999996</v>
      </c>
      <c r="I101" s="31">
        <v>16361.808000000003</v>
      </c>
      <c r="J101" s="31">
        <v>1378951.9680000001</v>
      </c>
      <c r="K101" s="31">
        <v>347663.52</v>
      </c>
      <c r="L101" s="31">
        <v>201013.44000000003</v>
      </c>
      <c r="M101" s="31">
        <v>257725.72800000006</v>
      </c>
      <c r="N101" s="31">
        <v>91381.343999999997</v>
      </c>
      <c r="O101" s="31">
        <v>621862.22400000016</v>
      </c>
      <c r="P101" s="31">
        <v>605169.81600000011</v>
      </c>
      <c r="Q101" s="31">
        <v>531577.82400000002</v>
      </c>
      <c r="R101" s="31">
        <v>601809.09600000014</v>
      </c>
      <c r="S101" s="31">
        <v>543652.94400000002</v>
      </c>
      <c r="T101" s="31">
        <v>183452.64</v>
      </c>
      <c r="U101" s="31">
        <v>242615.80800000002</v>
      </c>
      <c r="V101" s="31">
        <v>1061975.064</v>
      </c>
      <c r="W101" s="31">
        <v>2366549.088</v>
      </c>
      <c r="X101" s="31">
        <v>123014.78400000001</v>
      </c>
      <c r="Y101" s="141">
        <v>0</v>
      </c>
      <c r="Z101" s="31">
        <v>311.952</v>
      </c>
      <c r="AA101" s="31">
        <v>255451.87199999997</v>
      </c>
      <c r="AB101" s="31">
        <v>351453.36000000004</v>
      </c>
      <c r="AC101" s="31">
        <v>174035.856</v>
      </c>
      <c r="AD101" s="31">
        <v>520569.14400000009</v>
      </c>
      <c r="AE101" s="31">
        <v>4639344.12</v>
      </c>
      <c r="AF101" s="31">
        <v>65448.240000000005</v>
      </c>
      <c r="AG101" s="31">
        <v>170241.144</v>
      </c>
      <c r="AH101" s="31">
        <v>0</v>
      </c>
      <c r="AI101" s="31">
        <v>29410.128000000001</v>
      </c>
      <c r="AJ101" s="31">
        <v>963349.34400000004</v>
      </c>
      <c r="AK101" s="31">
        <v>108372.76800000003</v>
      </c>
      <c r="AL101" s="31">
        <v>469002.38400000008</v>
      </c>
      <c r="AM101" s="31">
        <v>203411.16</v>
      </c>
      <c r="AN101" s="31">
        <v>150563053.18200001</v>
      </c>
      <c r="AO101" s="31">
        <v>179651.52000000002</v>
      </c>
      <c r="AP101" s="31">
        <v>480940.80000000005</v>
      </c>
      <c r="AQ101" s="31">
        <v>762696.24</v>
      </c>
      <c r="AR101" s="31">
        <v>194188.53599999999</v>
      </c>
      <c r="AS101" s="31">
        <v>4837517.3040000005</v>
      </c>
      <c r="AT101" s="31">
        <v>1363346.4</v>
      </c>
      <c r="AU101" s="31">
        <v>3698766.2399999993</v>
      </c>
      <c r="AV101" s="31">
        <v>399406.89600000007</v>
      </c>
      <c r="AW101" s="31">
        <v>19020.048000000003</v>
      </c>
      <c r="AX101" s="31">
        <v>257354.06400000001</v>
      </c>
      <c r="AY101" s="31">
        <v>2353190.352</v>
      </c>
      <c r="AZ101" s="31">
        <v>1023912.1440000001</v>
      </c>
      <c r="BA101" s="31">
        <v>335520</v>
      </c>
      <c r="BB101" s="31">
        <v>11060736.143999994</v>
      </c>
      <c r="BC101" s="5">
        <v>0</v>
      </c>
      <c r="BD101" s="31">
        <v>101588.76000000001</v>
      </c>
      <c r="BE101" s="31">
        <v>0</v>
      </c>
      <c r="BF101" s="31">
        <v>224938.05600000001</v>
      </c>
      <c r="BG101" s="31">
        <v>0</v>
      </c>
      <c r="BH101" s="31">
        <v>0</v>
      </c>
      <c r="BI101" s="31">
        <v>511540.8</v>
      </c>
      <c r="BJ101" s="31">
        <v>0</v>
      </c>
      <c r="BK101" s="31">
        <v>251912.27999999997</v>
      </c>
      <c r="BL101" s="31">
        <v>0</v>
      </c>
      <c r="BM101" s="31">
        <v>1084478.2320000001</v>
      </c>
      <c r="BN101" s="31">
        <v>378458.49600000004</v>
      </c>
      <c r="BO101" s="31">
        <v>531089.15999999992</v>
      </c>
      <c r="BP101" s="31">
        <v>289216.64319168002</v>
      </c>
      <c r="BQ101" s="31">
        <v>412428.31199999998</v>
      </c>
      <c r="BR101" s="31">
        <v>45290.735999999997</v>
      </c>
      <c r="BS101" s="31">
        <v>787752.98592000012</v>
      </c>
      <c r="BT101" s="31">
        <v>6608778.2421888001</v>
      </c>
      <c r="BU101" s="31">
        <v>0</v>
      </c>
      <c r="BV101" s="31">
        <v>172488.95999999999</v>
      </c>
      <c r="BW101" s="31">
        <v>173425.29600000003</v>
      </c>
      <c r="BX101" s="31">
        <v>1300904.4479999999</v>
      </c>
      <c r="BY101" s="31">
        <v>0</v>
      </c>
      <c r="BZ101" s="31">
        <v>686526.48</v>
      </c>
      <c r="CA101" s="31">
        <v>111101.28</v>
      </c>
      <c r="CB101" s="31">
        <v>299032.80000000005</v>
      </c>
      <c r="CC101" s="31">
        <v>1920937.824</v>
      </c>
      <c r="CD101" s="31">
        <v>447829.44000000006</v>
      </c>
      <c r="CE101" s="31">
        <v>0</v>
      </c>
      <c r="CF101" s="31">
        <v>1665753.3119999999</v>
      </c>
      <c r="CG101" s="31">
        <v>66802.800000000017</v>
      </c>
      <c r="CH101" s="31">
        <v>0</v>
      </c>
      <c r="CI101" s="31">
        <v>499371.16800000001</v>
      </c>
      <c r="CJ101" s="31">
        <v>214704.09600000002</v>
      </c>
      <c r="CK101" s="31">
        <v>384718.65600000008</v>
      </c>
      <c r="CL101" s="31">
        <v>220298.40000000002</v>
      </c>
      <c r="CM101" s="31">
        <v>408845.85599999991</v>
      </c>
      <c r="CN101" s="31">
        <v>85781.699999999983</v>
      </c>
      <c r="CO101" s="31">
        <v>2638319.3257320011</v>
      </c>
      <c r="CP101" s="31">
        <v>685931.40720000002</v>
      </c>
      <c r="CQ101" s="31">
        <v>1636513.4880000001</v>
      </c>
      <c r="CR101" s="31">
        <v>73416.000000000015</v>
      </c>
      <c r="CS101" s="5">
        <v>7804.4400000000005</v>
      </c>
      <c r="CT101" s="31">
        <v>136922.20800000001</v>
      </c>
      <c r="CU101" s="31">
        <v>229131.864</v>
      </c>
      <c r="CV101" s="31">
        <v>317903.61600000004</v>
      </c>
      <c r="CW101" s="31">
        <v>431446.34399999998</v>
      </c>
      <c r="CX101" s="31">
        <v>183684.55200000003</v>
      </c>
      <c r="CY101" s="31">
        <v>542232</v>
      </c>
      <c r="CZ101" s="31">
        <v>168693.81599999999</v>
      </c>
      <c r="DA101" s="31">
        <v>434954.68800000002</v>
      </c>
      <c r="DB101" s="31">
        <v>52159.944000000003</v>
      </c>
      <c r="DC101" s="31">
        <v>519341.56799999997</v>
      </c>
      <c r="DD101" s="31">
        <v>341956.44000000006</v>
      </c>
      <c r="DE101" s="31">
        <v>439367.83200000005</v>
      </c>
      <c r="DF101" s="31">
        <v>868262.97600000014</v>
      </c>
      <c r="DG101" s="31">
        <v>278373.21600000001</v>
      </c>
      <c r="DH101" s="31">
        <v>360922.10400000005</v>
      </c>
      <c r="DI101" s="31">
        <v>512047.2</v>
      </c>
      <c r="DJ101" s="31">
        <v>1289740.8480000002</v>
      </c>
      <c r="DK101" s="31">
        <v>295573.00800000003</v>
      </c>
      <c r="DL101" s="5"/>
      <c r="DM101" s="31">
        <v>301010.40000000002</v>
      </c>
      <c r="DN101" s="31">
        <v>749564.61600000004</v>
      </c>
      <c r="DO101" s="31">
        <v>294281.54399999999</v>
      </c>
      <c r="DP101" s="66">
        <v>0</v>
      </c>
      <c r="DQ101" s="21">
        <f t="shared" si="5"/>
        <v>233930120.17423251</v>
      </c>
    </row>
    <row r="102" spans="1:121" ht="15.75" thickBot="1" x14ac:dyDescent="0.3">
      <c r="A102" s="9" t="s">
        <v>199</v>
      </c>
      <c r="B102" s="5">
        <v>473078.10000000009</v>
      </c>
      <c r="C102" s="31">
        <v>197499.98879999999</v>
      </c>
      <c r="D102" s="31">
        <v>231768.53568</v>
      </c>
      <c r="E102" s="31">
        <v>0</v>
      </c>
      <c r="F102" s="31">
        <v>147843.44208000001</v>
      </c>
      <c r="G102" s="50">
        <v>4843.5710399999998</v>
      </c>
      <c r="H102" s="31">
        <v>85444.623359999983</v>
      </c>
      <c r="I102" s="31">
        <v>2945.1254400000003</v>
      </c>
      <c r="J102" s="31">
        <v>248211.35423999996</v>
      </c>
      <c r="K102" s="31">
        <v>62579.433600000004</v>
      </c>
      <c r="L102" s="31">
        <v>36182.419200000004</v>
      </c>
      <c r="M102" s="31">
        <v>46390.63104</v>
      </c>
      <c r="N102" s="31">
        <v>16448.641919999998</v>
      </c>
      <c r="O102" s="31">
        <v>111935.20032</v>
      </c>
      <c r="P102" s="31">
        <v>108930.56687999998</v>
      </c>
      <c r="Q102" s="31">
        <v>95684.008319999994</v>
      </c>
      <c r="R102" s="31">
        <v>108325.63728</v>
      </c>
      <c r="S102" s="31">
        <v>97857.529920000001</v>
      </c>
      <c r="T102" s="31">
        <v>33021.475200000001</v>
      </c>
      <c r="U102" s="31">
        <v>43670.845439999997</v>
      </c>
      <c r="V102" s="31">
        <v>191155.51152000006</v>
      </c>
      <c r="W102" s="31">
        <v>425978.83583999996</v>
      </c>
      <c r="X102" s="31">
        <v>22142.661120000001</v>
      </c>
      <c r="Y102" s="141">
        <v>0</v>
      </c>
      <c r="Z102" s="31">
        <v>56.15135999999999</v>
      </c>
      <c r="AA102" s="31">
        <v>45981.336959999993</v>
      </c>
      <c r="AB102" s="31">
        <v>63261.604800000001</v>
      </c>
      <c r="AC102" s="31">
        <v>31326.454079999996</v>
      </c>
      <c r="AD102" s="31">
        <v>93702.445919999998</v>
      </c>
      <c r="AE102" s="31">
        <v>835081.94160000002</v>
      </c>
      <c r="AF102" s="31">
        <v>11780.683200000001</v>
      </c>
      <c r="AG102" s="31">
        <v>30643.405919999997</v>
      </c>
      <c r="AH102" s="31">
        <v>0</v>
      </c>
      <c r="AI102" s="31">
        <v>5293.8230399999993</v>
      </c>
      <c r="AJ102" s="31">
        <v>173402.88191999999</v>
      </c>
      <c r="AK102" s="31">
        <v>19507.098239999999</v>
      </c>
      <c r="AL102" s="31">
        <v>7354.2297600000002</v>
      </c>
      <c r="AM102" s="31">
        <v>36614.008799999996</v>
      </c>
      <c r="AN102" s="31">
        <v>0</v>
      </c>
      <c r="AO102" s="31">
        <v>32337.273600000004</v>
      </c>
      <c r="AP102" s="31">
        <v>86569.343999999983</v>
      </c>
      <c r="AQ102" s="31">
        <v>137285.32320000001</v>
      </c>
      <c r="AR102" s="31">
        <v>34953.936480000004</v>
      </c>
      <c r="AS102" s="31">
        <v>870753.11471999984</v>
      </c>
      <c r="AT102" s="31">
        <v>245402.35200000004</v>
      </c>
      <c r="AU102" s="31">
        <v>665777.92319999973</v>
      </c>
      <c r="AV102" s="31">
        <v>71893.241279999987</v>
      </c>
      <c r="AW102" s="31">
        <v>3423.6086399999999</v>
      </c>
      <c r="AX102" s="31">
        <v>46323.731519999987</v>
      </c>
      <c r="AY102" s="31">
        <v>423574.26335999992</v>
      </c>
      <c r="AZ102" s="31">
        <v>184304.18591999999</v>
      </c>
      <c r="BA102" s="31">
        <v>60393.599999999999</v>
      </c>
      <c r="BB102" s="31">
        <v>1990932.5059199997</v>
      </c>
      <c r="BC102" s="5">
        <v>0</v>
      </c>
      <c r="BD102" s="31">
        <v>18285.9768</v>
      </c>
      <c r="BE102" s="31">
        <v>0</v>
      </c>
      <c r="BF102" s="31">
        <v>40488.850080000004</v>
      </c>
      <c r="BG102" s="31">
        <v>0</v>
      </c>
      <c r="BH102" s="31">
        <v>0</v>
      </c>
      <c r="BI102" s="31">
        <v>92077.343999999997</v>
      </c>
      <c r="BJ102" s="31">
        <v>0</v>
      </c>
      <c r="BK102" s="31">
        <v>45344.210399999996</v>
      </c>
      <c r="BL102" s="31">
        <v>0</v>
      </c>
      <c r="BM102" s="31">
        <v>195206.08176</v>
      </c>
      <c r="BN102" s="31">
        <v>68122.529280000002</v>
      </c>
      <c r="BO102" s="31">
        <v>132772.28999999998</v>
      </c>
      <c r="BP102" s="31">
        <v>52058.9957745024</v>
      </c>
      <c r="BQ102" s="31">
        <v>74237.096159999986</v>
      </c>
      <c r="BR102" s="31">
        <v>8152.33248</v>
      </c>
      <c r="BS102" s="31">
        <v>141795.53746559998</v>
      </c>
      <c r="BT102" s="31">
        <v>1189580.0835939839</v>
      </c>
      <c r="BU102" s="31">
        <v>0</v>
      </c>
      <c r="BV102" s="31">
        <v>31048.012799999997</v>
      </c>
      <c r="BW102" s="31">
        <v>32127.353280000003</v>
      </c>
      <c r="BX102" s="31">
        <v>234162.80063999997</v>
      </c>
      <c r="BY102" s="31">
        <v>0</v>
      </c>
      <c r="BZ102" s="31">
        <v>123574.76639999999</v>
      </c>
      <c r="CA102" s="31">
        <v>19998.2304</v>
      </c>
      <c r="CB102" s="31">
        <v>53825.903999999995</v>
      </c>
      <c r="CC102" s="31">
        <v>345768.80832000001</v>
      </c>
      <c r="CD102" s="31">
        <v>80609.299200000009</v>
      </c>
      <c r="CE102" s="31">
        <v>0</v>
      </c>
      <c r="CF102" s="31">
        <v>299835.59615999996</v>
      </c>
      <c r="CG102" s="31">
        <v>12024.504000000001</v>
      </c>
      <c r="CH102" s="31">
        <v>0</v>
      </c>
      <c r="CI102" s="31">
        <v>89886.810239999992</v>
      </c>
      <c r="CJ102" s="31">
        <v>38646.737279999994</v>
      </c>
      <c r="CK102" s="31">
        <v>92254.740480000008</v>
      </c>
      <c r="CL102" s="31">
        <v>39653.711999999992</v>
      </c>
      <c r="CM102" s="31">
        <v>73592.254079999999</v>
      </c>
      <c r="CN102" s="31">
        <v>18586.035</v>
      </c>
      <c r="CO102" s="31">
        <v>474897.47863176011</v>
      </c>
      <c r="CP102" s="31">
        <v>123467.65329599999</v>
      </c>
      <c r="CQ102" s="31">
        <v>294572.42784000002</v>
      </c>
      <c r="CR102" s="31">
        <v>13214.88</v>
      </c>
      <c r="CS102" s="5">
        <v>1404.7991999999999</v>
      </c>
      <c r="CT102" s="31">
        <v>24645.997439999999</v>
      </c>
      <c r="CU102" s="31">
        <v>41243.735520000002</v>
      </c>
      <c r="CV102" s="31">
        <v>57222.650880000001</v>
      </c>
      <c r="CW102" s="31">
        <v>77660.341920000006</v>
      </c>
      <c r="CX102" s="31">
        <v>33063.219360000003</v>
      </c>
      <c r="CY102" s="31">
        <v>97601.76</v>
      </c>
      <c r="CZ102" s="31">
        <v>30364.886880000002</v>
      </c>
      <c r="DA102" s="31">
        <v>78291.843840000001</v>
      </c>
      <c r="DB102" s="31">
        <v>9388.7899199999974</v>
      </c>
      <c r="DC102" s="31">
        <v>93481.482239999998</v>
      </c>
      <c r="DD102" s="31">
        <v>61552.159199999995</v>
      </c>
      <c r="DE102" s="31">
        <v>79086.209759999998</v>
      </c>
      <c r="DF102" s="31">
        <v>156287.33568000002</v>
      </c>
      <c r="DG102" s="31">
        <v>50107.178879999999</v>
      </c>
      <c r="DH102" s="31">
        <v>64965.978719999999</v>
      </c>
      <c r="DI102" s="31">
        <v>92168.495999999999</v>
      </c>
      <c r="DJ102" s="31">
        <v>232153.35264000003</v>
      </c>
      <c r="DK102" s="31">
        <v>53203.141440000007</v>
      </c>
      <c r="DL102" s="5"/>
      <c r="DM102" s="31">
        <v>54181.871999999996</v>
      </c>
      <c r="DN102" s="31">
        <v>134921.63087999998</v>
      </c>
      <c r="DO102" s="31">
        <v>52970.677920000009</v>
      </c>
      <c r="DP102" s="66">
        <v>0</v>
      </c>
      <c r="DQ102" s="21">
        <f t="shared" si="5"/>
        <v>15125705.479841845</v>
      </c>
    </row>
    <row r="103" spans="1:121" ht="15.75" thickBot="1" x14ac:dyDescent="0.3">
      <c r="A103" s="9" t="s">
        <v>200</v>
      </c>
      <c r="B103" s="5">
        <v>9934640.0999999996</v>
      </c>
      <c r="C103" s="31">
        <v>6780832.9487999994</v>
      </c>
      <c r="D103" s="31">
        <v>7957386.3916799994</v>
      </c>
      <c r="E103" s="31">
        <v>0</v>
      </c>
      <c r="F103" s="31">
        <v>5075958.1780800009</v>
      </c>
      <c r="G103" s="50">
        <v>166295.93904000003</v>
      </c>
      <c r="H103" s="31">
        <v>2933598.7353600003</v>
      </c>
      <c r="I103" s="31">
        <v>101115.97344000002</v>
      </c>
      <c r="J103" s="31">
        <v>8521923.1622400004</v>
      </c>
      <c r="K103" s="31">
        <v>2148560.5536000002</v>
      </c>
      <c r="L103" s="31">
        <v>1242263.0592</v>
      </c>
      <c r="M103" s="31">
        <v>1592744.9990400001</v>
      </c>
      <c r="N103" s="31">
        <v>564736.70591999998</v>
      </c>
      <c r="O103" s="31">
        <v>3843108.5443200003</v>
      </c>
      <c r="P103" s="31">
        <v>3739949.46288</v>
      </c>
      <c r="Q103" s="31">
        <v>3285150.9523199997</v>
      </c>
      <c r="R103" s="31">
        <v>3719180.2132800003</v>
      </c>
      <c r="S103" s="31">
        <v>3359775.19392</v>
      </c>
      <c r="T103" s="31">
        <v>1133737.3152000003</v>
      </c>
      <c r="U103" s="31">
        <v>1499365.6934399998</v>
      </c>
      <c r="V103" s="31">
        <v>6563005.8955200007</v>
      </c>
      <c r="W103" s="31">
        <v>14625273.363840001</v>
      </c>
      <c r="X103" s="31">
        <v>760231.36511999997</v>
      </c>
      <c r="Y103" s="141">
        <v>0</v>
      </c>
      <c r="Z103" s="31">
        <v>1927.8633599999998</v>
      </c>
      <c r="AA103" s="31">
        <v>1750053.7689599998</v>
      </c>
      <c r="AB103" s="31">
        <v>2171981.7648</v>
      </c>
      <c r="AC103" s="31">
        <v>1075541.59008</v>
      </c>
      <c r="AD103" s="31">
        <v>3217117.3099199999</v>
      </c>
      <c r="AE103" s="31">
        <v>28671146.661600001</v>
      </c>
      <c r="AF103" s="31">
        <v>404470.12320000003</v>
      </c>
      <c r="AG103" s="31">
        <v>1052090.2699199999</v>
      </c>
      <c r="AH103" s="31">
        <v>0</v>
      </c>
      <c r="AI103" s="31">
        <v>181754.59104</v>
      </c>
      <c r="AJ103" s="31">
        <v>5953498.9459199999</v>
      </c>
      <c r="AK103" s="31">
        <v>669743.70624000009</v>
      </c>
      <c r="AL103" s="31">
        <v>680640.77376000001</v>
      </c>
      <c r="AM103" s="31">
        <v>1257080.9687999999</v>
      </c>
      <c r="AN103" s="31">
        <v>522740150.50199997</v>
      </c>
      <c r="AO103" s="31">
        <v>1110246.3936000001</v>
      </c>
      <c r="AP103" s="31">
        <v>2972214.1439999999</v>
      </c>
      <c r="AQ103" s="31">
        <v>4713462.7631999999</v>
      </c>
      <c r="AR103" s="31">
        <v>1200085.1524799999</v>
      </c>
      <c r="AS103" s="31">
        <v>29895856.938719999</v>
      </c>
      <c r="AT103" s="31">
        <v>8425480.7520000003</v>
      </c>
      <c r="AU103" s="31">
        <v>22858375.363199998</v>
      </c>
      <c r="AV103" s="31">
        <v>2468334.6172800004</v>
      </c>
      <c r="AW103" s="31">
        <v>117543.89664000001</v>
      </c>
      <c r="AX103" s="31">
        <v>1590448.11552</v>
      </c>
      <c r="AY103" s="31">
        <v>14542716.375360001</v>
      </c>
      <c r="AZ103" s="31">
        <v>6327777.0499200011</v>
      </c>
      <c r="BA103" s="31">
        <v>2073513.6</v>
      </c>
      <c r="BB103" s="31">
        <v>68355349.369920015</v>
      </c>
      <c r="BC103" s="5">
        <v>0</v>
      </c>
      <c r="BD103" s="31">
        <v>627818.5368</v>
      </c>
      <c r="BE103" s="31">
        <v>0</v>
      </c>
      <c r="BF103" s="31">
        <v>1390117.1860800001</v>
      </c>
      <c r="BG103" s="31">
        <v>0</v>
      </c>
      <c r="BH103" s="31">
        <v>0</v>
      </c>
      <c r="BI103" s="31">
        <v>3161322.1439999999</v>
      </c>
      <c r="BJ103" s="31">
        <v>0</v>
      </c>
      <c r="BK103" s="31">
        <v>1556817.8903999997</v>
      </c>
      <c r="BL103" s="31">
        <v>0</v>
      </c>
      <c r="BM103" s="31">
        <v>6702075.4737599995</v>
      </c>
      <c r="BN103" s="31">
        <v>2338873.5052799997</v>
      </c>
      <c r="BO103" s="31">
        <v>2788218.09</v>
      </c>
      <c r="BP103" s="31">
        <v>1787358.8549245826</v>
      </c>
      <c r="BQ103" s="31">
        <v>2548806.9681600002</v>
      </c>
      <c r="BR103" s="31">
        <v>279896.74848000001</v>
      </c>
      <c r="BS103" s="31">
        <v>4868313.4529855987</v>
      </c>
      <c r="BT103" s="31">
        <v>40842249.536726788</v>
      </c>
      <c r="BU103" s="31">
        <v>0</v>
      </c>
      <c r="BV103" s="31">
        <v>1065981.7727999999</v>
      </c>
      <c r="BW103" s="31">
        <v>1103039.1292800002</v>
      </c>
      <c r="BX103" s="31">
        <v>8039589.4886400001</v>
      </c>
      <c r="BY103" s="31">
        <v>0</v>
      </c>
      <c r="BZ103" s="31">
        <v>4242733.6464</v>
      </c>
      <c r="CA103" s="31">
        <v>686605.91040000017</v>
      </c>
      <c r="CB103" s="31">
        <v>1848022.7039999999</v>
      </c>
      <c r="CC103" s="31">
        <v>11871395.752320001</v>
      </c>
      <c r="CD103" s="31">
        <v>2767585.9391999999</v>
      </c>
      <c r="CE103" s="31">
        <v>0</v>
      </c>
      <c r="CF103" s="31">
        <v>10294355.46816</v>
      </c>
      <c r="CG103" s="31">
        <v>412841.30400000006</v>
      </c>
      <c r="CH103" s="31">
        <v>0</v>
      </c>
      <c r="CI103" s="31">
        <v>3086113.8182399999</v>
      </c>
      <c r="CJ103" s="31">
        <v>1326871.3132799999</v>
      </c>
      <c r="CK103" s="31">
        <v>2400566.6764800004</v>
      </c>
      <c r="CL103" s="31">
        <v>1361444.112</v>
      </c>
      <c r="CM103" s="31">
        <v>2526667.3900799998</v>
      </c>
      <c r="CN103" s="31">
        <v>390306.73499999993</v>
      </c>
      <c r="CO103" s="31">
        <v>16304813.433023758</v>
      </c>
      <c r="CP103" s="31">
        <v>4239056.096496</v>
      </c>
      <c r="CQ103" s="31">
        <v>10113653.355840001</v>
      </c>
      <c r="CR103" s="31">
        <v>453710.88000000006</v>
      </c>
      <c r="CS103" s="5">
        <v>48231.439199999993</v>
      </c>
      <c r="CT103" s="31">
        <v>846179.2454400002</v>
      </c>
      <c r="CU103" s="31">
        <v>1416034.91952</v>
      </c>
      <c r="CV103" s="31">
        <v>1964644.3468800001</v>
      </c>
      <c r="CW103" s="31">
        <v>2666338.4059200003</v>
      </c>
      <c r="CX103" s="31">
        <v>1135170.5313599999</v>
      </c>
      <c r="CY103" s="31">
        <v>3350993.76</v>
      </c>
      <c r="CZ103" s="31">
        <v>1042527.7828800001</v>
      </c>
      <c r="DA103" s="31">
        <v>2688019.9718399998</v>
      </c>
      <c r="DB103" s="31">
        <v>322348.45392</v>
      </c>
      <c r="DC103" s="31">
        <v>3209530.8902399996</v>
      </c>
      <c r="DD103" s="31">
        <v>2113290.7992000002</v>
      </c>
      <c r="DE103" s="31">
        <v>2715293.2017599996</v>
      </c>
      <c r="DF103" s="31">
        <v>5365865.1916800002</v>
      </c>
      <c r="DG103" s="31">
        <v>1720346.4748800001</v>
      </c>
      <c r="DH103" s="31">
        <v>2230498.6027199998</v>
      </c>
      <c r="DI103" s="31">
        <v>3164451.696</v>
      </c>
      <c r="DJ103" s="31">
        <v>7970598.4406400034</v>
      </c>
      <c r="DK103" s="31">
        <v>1826641.1894399999</v>
      </c>
      <c r="DL103" s="5"/>
      <c r="DM103" s="31">
        <v>1860244.2719999996</v>
      </c>
      <c r="DN103" s="31">
        <v>4632309.3268799996</v>
      </c>
      <c r="DO103" s="31">
        <v>1818659.9419199999</v>
      </c>
      <c r="DP103" s="66">
        <v>0</v>
      </c>
      <c r="DQ103" s="21">
        <f t="shared" si="5"/>
        <v>1033562880.315237</v>
      </c>
    </row>
    <row r="104" spans="1:121" ht="15.75" thickBot="1" x14ac:dyDescent="0.3">
      <c r="A104" s="9" t="s">
        <v>201</v>
      </c>
      <c r="B104" s="5">
        <v>0</v>
      </c>
      <c r="C104" s="31">
        <v>0</v>
      </c>
      <c r="D104" s="31">
        <v>0</v>
      </c>
      <c r="E104" s="31">
        <v>32</v>
      </c>
      <c r="F104" s="31">
        <v>0</v>
      </c>
      <c r="G104" s="45">
        <v>2357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3404</v>
      </c>
      <c r="Q104" s="31">
        <v>97</v>
      </c>
      <c r="R104" s="31">
        <v>0</v>
      </c>
      <c r="S104" s="31">
        <v>2081</v>
      </c>
      <c r="T104" s="31">
        <v>0</v>
      </c>
      <c r="U104" s="31">
        <v>0</v>
      </c>
      <c r="V104" s="31">
        <v>0</v>
      </c>
      <c r="W104" s="31">
        <v>0</v>
      </c>
      <c r="X104" s="31">
        <v>3720</v>
      </c>
      <c r="Y104" s="136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4784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202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59</v>
      </c>
      <c r="AT104" s="31">
        <v>0</v>
      </c>
      <c r="AU104" s="31">
        <v>136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5">
        <v>0</v>
      </c>
      <c r="BD104" s="31">
        <v>32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714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55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5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5">
        <v>0</v>
      </c>
      <c r="CT104" s="31">
        <v>3</v>
      </c>
      <c r="CU104" s="31">
        <v>0</v>
      </c>
      <c r="CV104" s="31">
        <v>0</v>
      </c>
      <c r="CW104" s="31">
        <v>167</v>
      </c>
      <c r="CX104" s="31">
        <v>0</v>
      </c>
      <c r="CY104" s="31">
        <v>0</v>
      </c>
      <c r="CZ104" s="31">
        <v>2388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1">
        <v>0</v>
      </c>
      <c r="DJ104" s="31">
        <v>0</v>
      </c>
      <c r="DK104" s="31">
        <v>0</v>
      </c>
      <c r="DL104" s="5"/>
      <c r="DM104" s="31">
        <v>0</v>
      </c>
      <c r="DN104" s="31">
        <v>0</v>
      </c>
      <c r="DO104" s="31">
        <v>0</v>
      </c>
      <c r="DP104" s="66">
        <v>0</v>
      </c>
      <c r="DQ104" s="21">
        <f t="shared" si="5"/>
        <v>20236</v>
      </c>
    </row>
    <row r="105" spans="1:121" ht="15.75" thickBot="1" x14ac:dyDescent="0.3">
      <c r="A105" s="9" t="s">
        <v>202</v>
      </c>
      <c r="B105" s="5">
        <v>0</v>
      </c>
      <c r="C105" s="31">
        <v>0</v>
      </c>
      <c r="D105" s="31">
        <v>0</v>
      </c>
      <c r="E105" s="31">
        <v>46</v>
      </c>
      <c r="F105" s="31">
        <v>0</v>
      </c>
      <c r="G105" s="45">
        <v>1292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51</v>
      </c>
      <c r="O105" s="31">
        <v>0</v>
      </c>
      <c r="P105" s="31">
        <v>11030</v>
      </c>
      <c r="Q105" s="31">
        <v>2133</v>
      </c>
      <c r="R105" s="31">
        <v>0</v>
      </c>
      <c r="S105" s="31">
        <v>193</v>
      </c>
      <c r="T105" s="31">
        <v>0</v>
      </c>
      <c r="U105" s="31">
        <v>0</v>
      </c>
      <c r="V105" s="31">
        <v>0</v>
      </c>
      <c r="W105" s="31">
        <v>1785</v>
      </c>
      <c r="X105" s="31">
        <v>344</v>
      </c>
      <c r="Y105" s="136">
        <v>289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78</v>
      </c>
      <c r="AF105" s="31">
        <v>0</v>
      </c>
      <c r="AG105" s="31">
        <v>0</v>
      </c>
      <c r="AH105" s="31">
        <v>99</v>
      </c>
      <c r="AI105" s="31">
        <v>0</v>
      </c>
      <c r="AJ105" s="31">
        <v>0</v>
      </c>
      <c r="AK105" s="31">
        <v>8</v>
      </c>
      <c r="AL105" s="31">
        <v>676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73</v>
      </c>
      <c r="AS105" s="31">
        <v>0</v>
      </c>
      <c r="AT105" s="31">
        <v>0</v>
      </c>
      <c r="AU105" s="31">
        <v>224</v>
      </c>
      <c r="AV105" s="31">
        <v>113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5">
        <v>2877</v>
      </c>
      <c r="BD105" s="31">
        <v>10</v>
      </c>
      <c r="BE105" s="31">
        <v>0</v>
      </c>
      <c r="BF105" s="31">
        <v>0</v>
      </c>
      <c r="BG105" s="31">
        <v>155</v>
      </c>
      <c r="BH105" s="31">
        <v>0</v>
      </c>
      <c r="BI105" s="31">
        <v>0</v>
      </c>
      <c r="BJ105" s="31">
        <v>0</v>
      </c>
      <c r="BK105" s="31">
        <v>0</v>
      </c>
      <c r="BL105" s="31">
        <v>26330</v>
      </c>
      <c r="BM105" s="31">
        <v>0</v>
      </c>
      <c r="BN105" s="31">
        <v>0</v>
      </c>
      <c r="BO105" s="31">
        <v>3973</v>
      </c>
      <c r="BP105" s="31">
        <v>0</v>
      </c>
      <c r="BQ105" s="31">
        <v>0</v>
      </c>
      <c r="BR105" s="31">
        <v>0</v>
      </c>
      <c r="BS105" s="31">
        <v>0</v>
      </c>
      <c r="BT105" s="31">
        <v>0</v>
      </c>
      <c r="BU105" s="31">
        <v>209</v>
      </c>
      <c r="BV105" s="31">
        <v>0</v>
      </c>
      <c r="BW105" s="31">
        <v>0</v>
      </c>
      <c r="BX105" s="31">
        <v>269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15648</v>
      </c>
      <c r="CE105" s="31">
        <v>36</v>
      </c>
      <c r="CF105" s="31">
        <v>597</v>
      </c>
      <c r="CG105" s="31">
        <v>42</v>
      </c>
      <c r="CH105" s="31">
        <v>0</v>
      </c>
      <c r="CI105" s="31">
        <v>0</v>
      </c>
      <c r="CJ105" s="31">
        <v>0</v>
      </c>
      <c r="CK105" s="31">
        <v>0</v>
      </c>
      <c r="CL105" s="31">
        <v>5599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S105" s="5">
        <v>0</v>
      </c>
      <c r="CT105" s="31">
        <v>9</v>
      </c>
      <c r="CU105" s="31">
        <v>0</v>
      </c>
      <c r="CV105" s="31">
        <v>0</v>
      </c>
      <c r="CW105" s="31">
        <v>114</v>
      </c>
      <c r="CX105" s="31">
        <v>0</v>
      </c>
      <c r="CY105" s="31">
        <v>0</v>
      </c>
      <c r="CZ105" s="31">
        <v>8238</v>
      </c>
      <c r="DA105" s="31">
        <v>0</v>
      </c>
      <c r="DB105" s="31">
        <v>420</v>
      </c>
      <c r="DC105" s="31">
        <v>0</v>
      </c>
      <c r="DD105" s="31">
        <v>0</v>
      </c>
      <c r="DE105" s="31">
        <v>0</v>
      </c>
      <c r="DF105" s="31">
        <v>0</v>
      </c>
      <c r="DG105" s="31">
        <v>0</v>
      </c>
      <c r="DH105" s="31">
        <v>0</v>
      </c>
      <c r="DI105" s="31">
        <v>0</v>
      </c>
      <c r="DJ105" s="31">
        <v>0</v>
      </c>
      <c r="DK105" s="31">
        <v>18</v>
      </c>
      <c r="DL105" s="5"/>
      <c r="DM105" s="31">
        <v>0</v>
      </c>
      <c r="DN105" s="31">
        <v>0</v>
      </c>
      <c r="DO105" s="31">
        <v>0</v>
      </c>
      <c r="DP105" s="66">
        <v>90</v>
      </c>
      <c r="DQ105" s="21">
        <f t="shared" si="5"/>
        <v>83068</v>
      </c>
    </row>
    <row r="106" spans="1:121" ht="15.75" thickBot="1" x14ac:dyDescent="0.3">
      <c r="A106" s="9" t="s">
        <v>203</v>
      </c>
      <c r="B106" s="5">
        <v>0</v>
      </c>
      <c r="C106" s="31">
        <v>0</v>
      </c>
      <c r="D106" s="31">
        <v>0</v>
      </c>
      <c r="E106" s="31">
        <v>1435</v>
      </c>
      <c r="F106" s="31">
        <v>0</v>
      </c>
      <c r="G106" s="45">
        <v>10698</v>
      </c>
      <c r="H106" s="31">
        <v>0</v>
      </c>
      <c r="I106" s="31">
        <v>12286</v>
      </c>
      <c r="J106" s="31">
        <v>0</v>
      </c>
      <c r="K106" s="31">
        <v>0</v>
      </c>
      <c r="L106" s="31">
        <v>0</v>
      </c>
      <c r="M106" s="31">
        <v>0</v>
      </c>
      <c r="N106" s="31">
        <v>6887</v>
      </c>
      <c r="O106" s="31">
        <v>0</v>
      </c>
      <c r="P106" s="31">
        <v>3994</v>
      </c>
      <c r="Q106" s="31">
        <v>1181</v>
      </c>
      <c r="R106" s="31">
        <v>0</v>
      </c>
      <c r="S106" s="31">
        <v>9484</v>
      </c>
      <c r="T106" s="31">
        <v>0</v>
      </c>
      <c r="U106" s="31">
        <v>0</v>
      </c>
      <c r="V106" s="31">
        <v>0</v>
      </c>
      <c r="W106" s="31">
        <v>2545</v>
      </c>
      <c r="X106" s="31">
        <v>20649</v>
      </c>
      <c r="Y106" s="136">
        <v>5700</v>
      </c>
      <c r="Z106" s="31">
        <v>5138</v>
      </c>
      <c r="AA106" s="31">
        <v>0</v>
      </c>
      <c r="AB106" s="31">
        <v>0</v>
      </c>
      <c r="AC106" s="31">
        <v>0</v>
      </c>
      <c r="AD106" s="31">
        <v>0</v>
      </c>
      <c r="AE106" s="31">
        <v>1252</v>
      </c>
      <c r="AF106" s="31">
        <v>0</v>
      </c>
      <c r="AG106" s="31">
        <v>0</v>
      </c>
      <c r="AH106" s="31">
        <v>4295</v>
      </c>
      <c r="AI106" s="31">
        <v>1153</v>
      </c>
      <c r="AJ106" s="31">
        <v>0</v>
      </c>
      <c r="AK106" s="31">
        <v>5519</v>
      </c>
      <c r="AL106" s="31">
        <v>5453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2551</v>
      </c>
      <c r="AS106" s="31">
        <v>2496</v>
      </c>
      <c r="AT106" s="31">
        <v>0</v>
      </c>
      <c r="AU106" s="31">
        <v>0</v>
      </c>
      <c r="AV106" s="31">
        <v>5251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5">
        <v>96</v>
      </c>
      <c r="BD106" s="31">
        <v>110</v>
      </c>
      <c r="BE106" s="31">
        <v>343</v>
      </c>
      <c r="BF106" s="31">
        <v>0</v>
      </c>
      <c r="BG106" s="31">
        <v>2123</v>
      </c>
      <c r="BH106" s="31">
        <v>4342</v>
      </c>
      <c r="BI106" s="31">
        <v>0</v>
      </c>
      <c r="BJ106" s="31">
        <v>0</v>
      </c>
      <c r="BK106" s="31">
        <v>0</v>
      </c>
      <c r="BL106" s="31">
        <v>535</v>
      </c>
      <c r="BM106" s="31">
        <v>0</v>
      </c>
      <c r="BN106" s="31">
        <v>0</v>
      </c>
      <c r="BO106" s="31">
        <v>523</v>
      </c>
      <c r="BP106" s="31">
        <v>0</v>
      </c>
      <c r="BQ106" s="31">
        <v>0</v>
      </c>
      <c r="BR106" s="31">
        <v>0</v>
      </c>
      <c r="BS106" s="31">
        <v>0</v>
      </c>
      <c r="BT106" s="31">
        <v>0</v>
      </c>
      <c r="BU106" s="31">
        <v>2660</v>
      </c>
      <c r="BV106" s="31">
        <v>0</v>
      </c>
      <c r="BW106" s="31">
        <v>0</v>
      </c>
      <c r="BX106" s="31">
        <v>2598</v>
      </c>
      <c r="BY106" s="31">
        <v>5879</v>
      </c>
      <c r="BZ106" s="31">
        <v>0</v>
      </c>
      <c r="CA106" s="31">
        <v>0</v>
      </c>
      <c r="CB106" s="31">
        <v>0</v>
      </c>
      <c r="CC106" s="31">
        <v>0</v>
      </c>
      <c r="CD106" s="31">
        <v>1560</v>
      </c>
      <c r="CE106" s="31">
        <v>2791</v>
      </c>
      <c r="CF106" s="31">
        <v>874</v>
      </c>
      <c r="CG106" s="31">
        <v>2512</v>
      </c>
      <c r="CH106" s="31">
        <v>0</v>
      </c>
      <c r="CI106" s="31">
        <v>0</v>
      </c>
      <c r="CJ106" s="31">
        <v>0</v>
      </c>
      <c r="CK106" s="31">
        <v>0</v>
      </c>
      <c r="CL106" s="31">
        <v>2347</v>
      </c>
      <c r="CM106" s="31">
        <v>0</v>
      </c>
      <c r="CN106" s="31">
        <v>0</v>
      </c>
      <c r="CO106" s="31">
        <v>0</v>
      </c>
      <c r="CP106" s="31">
        <v>0</v>
      </c>
      <c r="CQ106" s="31">
        <v>0</v>
      </c>
      <c r="CR106" s="31">
        <v>0</v>
      </c>
      <c r="CS106" s="5">
        <v>2568</v>
      </c>
      <c r="CT106" s="31">
        <v>1525</v>
      </c>
      <c r="CU106" s="31">
        <v>0</v>
      </c>
      <c r="CV106" s="31">
        <v>0</v>
      </c>
      <c r="CW106" s="31">
        <v>3859</v>
      </c>
      <c r="CX106" s="31">
        <v>0</v>
      </c>
      <c r="CY106" s="31">
        <v>0</v>
      </c>
      <c r="CZ106" s="31">
        <v>0</v>
      </c>
      <c r="DA106" s="31">
        <v>0</v>
      </c>
      <c r="DB106" s="31">
        <v>3944</v>
      </c>
      <c r="DC106" s="31">
        <v>0</v>
      </c>
      <c r="DD106" s="31">
        <v>0</v>
      </c>
      <c r="DE106" s="31">
        <v>0</v>
      </c>
      <c r="DF106" s="31">
        <v>0</v>
      </c>
      <c r="DG106" s="31">
        <v>0</v>
      </c>
      <c r="DH106" s="31">
        <v>1169</v>
      </c>
      <c r="DI106" s="31">
        <v>0</v>
      </c>
      <c r="DJ106" s="31">
        <v>0</v>
      </c>
      <c r="DK106" s="31">
        <v>1049</v>
      </c>
      <c r="DL106" s="5"/>
      <c r="DM106" s="31">
        <v>0</v>
      </c>
      <c r="DN106" s="31">
        <v>0</v>
      </c>
      <c r="DO106" s="31">
        <v>0</v>
      </c>
      <c r="DP106" s="66">
        <v>2166</v>
      </c>
      <c r="DQ106" s="21">
        <f t="shared" si="5"/>
        <v>153540</v>
      </c>
    </row>
    <row r="107" spans="1:121" ht="15.75" thickBot="1" x14ac:dyDescent="0.3">
      <c r="A107" s="9" t="s">
        <v>204</v>
      </c>
      <c r="B107" s="5">
        <v>0</v>
      </c>
      <c r="C107" s="31">
        <v>0</v>
      </c>
      <c r="D107" s="31">
        <v>0</v>
      </c>
      <c r="E107" s="31">
        <v>492</v>
      </c>
      <c r="F107" s="31">
        <v>0</v>
      </c>
      <c r="G107" s="45">
        <v>339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4188</v>
      </c>
      <c r="O107" s="31">
        <v>0</v>
      </c>
      <c r="P107" s="31">
        <v>133</v>
      </c>
      <c r="Q107" s="31">
        <v>54</v>
      </c>
      <c r="R107" s="31">
        <v>0</v>
      </c>
      <c r="S107" s="31">
        <v>1451</v>
      </c>
      <c r="T107" s="31">
        <v>0</v>
      </c>
      <c r="U107" s="31">
        <v>0</v>
      </c>
      <c r="V107" s="31">
        <v>0</v>
      </c>
      <c r="W107" s="31">
        <v>0</v>
      </c>
      <c r="X107" s="31">
        <v>3775</v>
      </c>
      <c r="Y107" s="136">
        <v>3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74</v>
      </c>
      <c r="AF107" s="31">
        <v>0</v>
      </c>
      <c r="AG107" s="31">
        <v>0</v>
      </c>
      <c r="AH107" s="31">
        <v>58</v>
      </c>
      <c r="AI107" s="31">
        <v>0</v>
      </c>
      <c r="AJ107" s="31">
        <v>0</v>
      </c>
      <c r="AK107" s="31">
        <v>59</v>
      </c>
      <c r="AL107" s="31">
        <v>715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19</v>
      </c>
      <c r="AS107" s="31">
        <v>211</v>
      </c>
      <c r="AT107" s="31">
        <v>0</v>
      </c>
      <c r="AU107" s="31">
        <v>0</v>
      </c>
      <c r="AV107" s="31">
        <v>328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5">
        <v>0</v>
      </c>
      <c r="BD107" s="31">
        <v>133</v>
      </c>
      <c r="BE107" s="31">
        <v>0</v>
      </c>
      <c r="BF107" s="31">
        <v>0</v>
      </c>
      <c r="BG107" s="31">
        <v>401</v>
      </c>
      <c r="BH107" s="31">
        <v>161</v>
      </c>
      <c r="BI107" s="31">
        <v>0</v>
      </c>
      <c r="BJ107" s="31">
        <v>0</v>
      </c>
      <c r="BK107" s="31">
        <v>0</v>
      </c>
      <c r="BL107" s="31">
        <v>756</v>
      </c>
      <c r="BM107" s="31">
        <v>0</v>
      </c>
      <c r="BN107" s="31">
        <v>0</v>
      </c>
      <c r="BO107" s="31">
        <v>1</v>
      </c>
      <c r="BP107" s="31">
        <v>0</v>
      </c>
      <c r="BQ107" s="31">
        <v>0</v>
      </c>
      <c r="BR107" s="31">
        <v>0</v>
      </c>
      <c r="BS107" s="31">
        <v>0</v>
      </c>
      <c r="BT107" s="31">
        <v>0</v>
      </c>
      <c r="BU107" s="31">
        <v>118</v>
      </c>
      <c r="BV107" s="31">
        <v>0</v>
      </c>
      <c r="BW107" s="31">
        <v>0</v>
      </c>
      <c r="BX107" s="31">
        <v>260</v>
      </c>
      <c r="BY107" s="31">
        <v>791</v>
      </c>
      <c r="BZ107" s="31">
        <v>0</v>
      </c>
      <c r="CA107" s="31">
        <v>0</v>
      </c>
      <c r="CB107" s="31">
        <v>0</v>
      </c>
      <c r="CC107" s="31">
        <v>0</v>
      </c>
      <c r="CD107" s="31">
        <v>199</v>
      </c>
      <c r="CE107" s="31">
        <v>103</v>
      </c>
      <c r="CF107" s="31">
        <v>0</v>
      </c>
      <c r="CG107" s="31">
        <v>471</v>
      </c>
      <c r="CH107" s="31">
        <v>0</v>
      </c>
      <c r="CI107" s="31">
        <v>0</v>
      </c>
      <c r="CJ107" s="31">
        <v>0</v>
      </c>
      <c r="CK107" s="31">
        <v>0</v>
      </c>
      <c r="CL107" s="31">
        <v>4</v>
      </c>
      <c r="CM107" s="31">
        <v>0</v>
      </c>
      <c r="CN107" s="31">
        <v>0</v>
      </c>
      <c r="CO107" s="31">
        <v>0</v>
      </c>
      <c r="CP107" s="31">
        <v>0</v>
      </c>
      <c r="CQ107" s="31">
        <v>0</v>
      </c>
      <c r="CR107" s="31">
        <v>0</v>
      </c>
      <c r="CS107" s="5">
        <v>0</v>
      </c>
      <c r="CT107" s="31">
        <v>36</v>
      </c>
      <c r="CU107" s="31">
        <v>0</v>
      </c>
      <c r="CV107" s="31">
        <v>0</v>
      </c>
      <c r="CW107" s="31">
        <v>27</v>
      </c>
      <c r="CX107" s="31">
        <v>0</v>
      </c>
      <c r="CY107" s="31">
        <v>0</v>
      </c>
      <c r="CZ107" s="31">
        <v>0</v>
      </c>
      <c r="DA107" s="31">
        <v>0</v>
      </c>
      <c r="DB107" s="31">
        <v>322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941</v>
      </c>
      <c r="DI107" s="31">
        <v>0</v>
      </c>
      <c r="DJ107" s="31">
        <v>0</v>
      </c>
      <c r="DK107" s="31">
        <v>1</v>
      </c>
      <c r="DL107" s="5"/>
      <c r="DM107" s="31">
        <v>0</v>
      </c>
      <c r="DN107" s="31">
        <v>0</v>
      </c>
      <c r="DO107" s="31">
        <v>0</v>
      </c>
      <c r="DP107" s="66">
        <v>9</v>
      </c>
      <c r="DQ107" s="21">
        <f t="shared" si="5"/>
        <v>16633</v>
      </c>
    </row>
    <row r="108" spans="1:121" ht="15.75" thickBot="1" x14ac:dyDescent="0.3">
      <c r="A108" s="27" t="s">
        <v>261</v>
      </c>
      <c r="B108" s="5">
        <v>0</v>
      </c>
      <c r="C108" s="31">
        <v>0</v>
      </c>
      <c r="D108" s="31">
        <v>0</v>
      </c>
      <c r="E108" s="31">
        <v>2005</v>
      </c>
      <c r="F108" s="31">
        <v>0</v>
      </c>
      <c r="G108" s="45">
        <v>14686</v>
      </c>
      <c r="H108" s="31">
        <v>0</v>
      </c>
      <c r="I108" s="31">
        <v>12286</v>
      </c>
      <c r="J108" s="31">
        <v>0</v>
      </c>
      <c r="K108" s="31">
        <v>0</v>
      </c>
      <c r="L108" s="31">
        <v>0</v>
      </c>
      <c r="M108" s="31">
        <v>0</v>
      </c>
      <c r="N108" s="31">
        <v>11126</v>
      </c>
      <c r="O108" s="31">
        <v>0</v>
      </c>
      <c r="P108" s="31">
        <v>18561</v>
      </c>
      <c r="Q108" s="31">
        <v>3465</v>
      </c>
      <c r="R108" s="31">
        <v>0</v>
      </c>
      <c r="S108" s="31">
        <v>13209</v>
      </c>
      <c r="T108" s="31">
        <v>0</v>
      </c>
      <c r="U108" s="31">
        <v>0</v>
      </c>
      <c r="V108" s="31">
        <v>0</v>
      </c>
      <c r="W108" s="31">
        <v>4330</v>
      </c>
      <c r="X108" s="31">
        <v>28488</v>
      </c>
      <c r="Y108" s="136">
        <v>5992</v>
      </c>
      <c r="Z108" s="31">
        <v>5138</v>
      </c>
      <c r="AA108" s="31">
        <v>0</v>
      </c>
      <c r="AB108" s="31">
        <v>0</v>
      </c>
      <c r="AC108" s="31">
        <v>0</v>
      </c>
      <c r="AD108" s="31">
        <v>0</v>
      </c>
      <c r="AE108" s="31">
        <v>6188</v>
      </c>
      <c r="AF108" s="31">
        <v>0</v>
      </c>
      <c r="AG108" s="31">
        <v>0</v>
      </c>
      <c r="AH108" s="31">
        <v>4452</v>
      </c>
      <c r="AI108" s="31">
        <v>1153</v>
      </c>
      <c r="AJ108" s="31">
        <v>0</v>
      </c>
      <c r="AK108" s="31">
        <v>5586</v>
      </c>
      <c r="AL108" s="31">
        <v>7046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2643</v>
      </c>
      <c r="AS108" s="31">
        <v>2766</v>
      </c>
      <c r="AT108" s="31">
        <v>0</v>
      </c>
      <c r="AU108" s="31">
        <v>360</v>
      </c>
      <c r="AV108" s="31">
        <v>5692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5">
        <v>2973</v>
      </c>
      <c r="BD108" s="31">
        <v>285</v>
      </c>
      <c r="BE108" s="31">
        <v>343</v>
      </c>
      <c r="BF108" s="31">
        <v>0</v>
      </c>
      <c r="BG108" s="31">
        <v>2679</v>
      </c>
      <c r="BH108" s="31">
        <v>4503</v>
      </c>
      <c r="BI108" s="31">
        <v>0</v>
      </c>
      <c r="BJ108" s="31">
        <v>0</v>
      </c>
      <c r="BK108" s="31">
        <v>0</v>
      </c>
      <c r="BL108" s="31">
        <v>27621</v>
      </c>
      <c r="BM108" s="31">
        <v>0</v>
      </c>
      <c r="BN108" s="31">
        <v>0</v>
      </c>
      <c r="BO108" s="31">
        <v>5211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2987</v>
      </c>
      <c r="BV108" s="31">
        <v>0</v>
      </c>
      <c r="BW108" s="31">
        <v>0</v>
      </c>
      <c r="BX108" s="31">
        <v>3182</v>
      </c>
      <c r="BY108" s="31">
        <v>6670</v>
      </c>
      <c r="BZ108" s="31">
        <v>0</v>
      </c>
      <c r="CA108" s="31">
        <v>0</v>
      </c>
      <c r="CB108" s="31">
        <v>0</v>
      </c>
      <c r="CC108" s="31">
        <v>0</v>
      </c>
      <c r="CD108" s="31">
        <v>17412</v>
      </c>
      <c r="CE108" s="31">
        <v>2930</v>
      </c>
      <c r="CF108" s="31">
        <v>1471</v>
      </c>
      <c r="CG108" s="31">
        <v>3025</v>
      </c>
      <c r="CH108" s="31">
        <v>0</v>
      </c>
      <c r="CI108" s="31">
        <v>0</v>
      </c>
      <c r="CJ108" s="31">
        <v>0</v>
      </c>
      <c r="CK108" s="31">
        <v>0</v>
      </c>
      <c r="CL108" s="31">
        <v>7950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5">
        <v>2568</v>
      </c>
      <c r="CT108" s="31">
        <v>1573</v>
      </c>
      <c r="CU108" s="31">
        <v>0</v>
      </c>
      <c r="CV108" s="31">
        <v>0</v>
      </c>
      <c r="CW108" s="31">
        <v>4167</v>
      </c>
      <c r="CX108" s="31">
        <v>0</v>
      </c>
      <c r="CY108" s="31">
        <v>0</v>
      </c>
      <c r="CZ108" s="31">
        <v>10626</v>
      </c>
      <c r="DA108" s="31">
        <v>0</v>
      </c>
      <c r="DB108" s="31">
        <v>4686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2110</v>
      </c>
      <c r="DI108" s="31">
        <v>0</v>
      </c>
      <c r="DJ108" s="31">
        <v>0</v>
      </c>
      <c r="DK108" s="31">
        <v>1068</v>
      </c>
      <c r="DL108" s="5"/>
      <c r="DM108" s="31">
        <v>0</v>
      </c>
      <c r="DN108" s="31">
        <v>0</v>
      </c>
      <c r="DO108" s="31">
        <v>0</v>
      </c>
      <c r="DP108" s="66">
        <v>2265</v>
      </c>
      <c r="DQ108" s="21"/>
    </row>
    <row r="109" spans="1:121" ht="15.75" thickBot="1" x14ac:dyDescent="0.3">
      <c r="A109" s="27" t="s">
        <v>262</v>
      </c>
      <c r="B109" s="5">
        <v>0</v>
      </c>
      <c r="C109" s="31">
        <v>0</v>
      </c>
      <c r="D109" s="31">
        <v>0</v>
      </c>
      <c r="E109" s="31">
        <v>36680</v>
      </c>
      <c r="F109" s="31">
        <v>0</v>
      </c>
      <c r="G109" s="45">
        <v>265385</v>
      </c>
      <c r="H109" s="31">
        <v>0</v>
      </c>
      <c r="I109" s="31">
        <v>221148</v>
      </c>
      <c r="J109" s="31">
        <v>0</v>
      </c>
      <c r="K109" s="31">
        <v>0</v>
      </c>
      <c r="L109" s="31">
        <v>0</v>
      </c>
      <c r="M109" s="31">
        <v>0</v>
      </c>
      <c r="N109" s="31">
        <v>283572</v>
      </c>
      <c r="O109" s="31">
        <v>0</v>
      </c>
      <c r="P109" s="31">
        <v>211950</v>
      </c>
      <c r="Q109" s="31">
        <v>55088</v>
      </c>
      <c r="R109" s="31">
        <v>0</v>
      </c>
      <c r="S109" s="31">
        <v>202627</v>
      </c>
      <c r="T109" s="31">
        <v>0</v>
      </c>
      <c r="U109" s="31">
        <v>0</v>
      </c>
      <c r="V109" s="31">
        <v>0</v>
      </c>
      <c r="W109" s="31">
        <v>68750</v>
      </c>
      <c r="X109" s="31">
        <v>512515</v>
      </c>
      <c r="Y109" s="136">
        <v>89028</v>
      </c>
      <c r="Z109" s="31">
        <v>102760</v>
      </c>
      <c r="AA109" s="31">
        <v>0</v>
      </c>
      <c r="AB109" s="31">
        <v>0</v>
      </c>
      <c r="AC109" s="31">
        <v>0</v>
      </c>
      <c r="AD109" s="31">
        <v>0</v>
      </c>
      <c r="AE109" s="31">
        <v>78456</v>
      </c>
      <c r="AF109" s="31">
        <v>0</v>
      </c>
      <c r="AG109" s="31">
        <v>0</v>
      </c>
      <c r="AH109" s="31">
        <v>106725</v>
      </c>
      <c r="AI109" s="31">
        <v>17295</v>
      </c>
      <c r="AJ109" s="31">
        <v>0</v>
      </c>
      <c r="AK109" s="31">
        <v>84061</v>
      </c>
      <c r="AL109" s="31">
        <v>192456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39483</v>
      </c>
      <c r="AS109" s="31">
        <v>0</v>
      </c>
      <c r="AT109" s="31">
        <v>0</v>
      </c>
      <c r="AU109" s="31">
        <v>4048</v>
      </c>
      <c r="AV109" s="31">
        <v>69062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5">
        <v>41814</v>
      </c>
      <c r="BD109" s="31">
        <v>5645</v>
      </c>
      <c r="BE109" s="31">
        <v>5145</v>
      </c>
      <c r="BF109" s="31">
        <v>0</v>
      </c>
      <c r="BG109" s="31">
        <v>45425</v>
      </c>
      <c r="BH109" s="31">
        <v>90865</v>
      </c>
      <c r="BI109" s="31">
        <v>0</v>
      </c>
      <c r="BJ109" s="31">
        <v>0</v>
      </c>
      <c r="BK109" s="31">
        <v>0</v>
      </c>
      <c r="BL109" s="31">
        <v>503540</v>
      </c>
      <c r="BM109" s="31">
        <v>0</v>
      </c>
      <c r="BN109" s="31">
        <v>0</v>
      </c>
      <c r="BO109" s="31">
        <v>126966</v>
      </c>
      <c r="BP109" s="31">
        <v>0</v>
      </c>
      <c r="BQ109" s="31">
        <v>0</v>
      </c>
      <c r="BR109" s="31">
        <v>0</v>
      </c>
      <c r="BS109" s="31">
        <v>0</v>
      </c>
      <c r="BT109" s="31">
        <v>0</v>
      </c>
      <c r="BU109" s="31">
        <v>53375</v>
      </c>
      <c r="BV109" s="31">
        <v>0</v>
      </c>
      <c r="BW109" s="31">
        <v>0</v>
      </c>
      <c r="BX109" s="31">
        <v>47428</v>
      </c>
      <c r="BY109" s="31">
        <v>102423</v>
      </c>
      <c r="BZ109" s="31">
        <v>0</v>
      </c>
      <c r="CA109" s="31">
        <v>0</v>
      </c>
      <c r="CB109" s="31">
        <v>0</v>
      </c>
      <c r="CC109" s="31">
        <v>0</v>
      </c>
      <c r="CD109" s="31">
        <v>214808</v>
      </c>
      <c r="CE109" s="31">
        <v>87720</v>
      </c>
      <c r="CF109" s="31">
        <v>20274</v>
      </c>
      <c r="CG109" s="31">
        <v>62645</v>
      </c>
      <c r="CH109" s="31">
        <v>0</v>
      </c>
      <c r="CI109" s="31">
        <v>0</v>
      </c>
      <c r="CJ109" s="31">
        <v>0</v>
      </c>
      <c r="CK109" s="31">
        <v>0</v>
      </c>
      <c r="CL109" s="31">
        <v>131025</v>
      </c>
      <c r="CM109" s="31">
        <v>0</v>
      </c>
      <c r="CN109" s="31">
        <v>0</v>
      </c>
      <c r="CO109" s="31">
        <v>0</v>
      </c>
      <c r="CP109" s="31">
        <v>0</v>
      </c>
      <c r="CQ109" s="31">
        <v>0</v>
      </c>
      <c r="CR109" s="31">
        <v>0</v>
      </c>
      <c r="CS109" s="5">
        <v>38520</v>
      </c>
      <c r="CT109" s="31">
        <v>23613</v>
      </c>
      <c r="CU109" s="31">
        <v>0</v>
      </c>
      <c r="CV109" s="31">
        <v>0</v>
      </c>
      <c r="CW109" s="31">
        <v>59700</v>
      </c>
      <c r="CX109" s="31">
        <v>0</v>
      </c>
      <c r="CY109" s="31">
        <v>0</v>
      </c>
      <c r="CZ109" s="31">
        <v>113184</v>
      </c>
      <c r="DA109" s="31">
        <v>0</v>
      </c>
      <c r="DB109" s="31">
        <v>116660</v>
      </c>
      <c r="DC109" s="31">
        <v>0</v>
      </c>
      <c r="DD109" s="31">
        <v>0</v>
      </c>
      <c r="DE109" s="31">
        <v>0</v>
      </c>
      <c r="DF109" s="31">
        <v>0</v>
      </c>
      <c r="DG109" s="31">
        <v>0</v>
      </c>
      <c r="DH109" s="31">
        <v>32848</v>
      </c>
      <c r="DI109" s="31">
        <v>0</v>
      </c>
      <c r="DJ109" s="31">
        <v>0</v>
      </c>
      <c r="DK109" s="31">
        <v>21190</v>
      </c>
      <c r="DL109" s="5"/>
      <c r="DM109" s="31">
        <v>0</v>
      </c>
      <c r="DN109" s="31">
        <v>0</v>
      </c>
      <c r="DO109" s="31">
        <v>0</v>
      </c>
      <c r="DP109" s="66">
        <v>44895</v>
      </c>
      <c r="DQ109" s="21"/>
    </row>
    <row r="110" spans="1:121" ht="15.75" thickBot="1" x14ac:dyDescent="0.3">
      <c r="A110" s="9" t="s">
        <v>205</v>
      </c>
      <c r="B110" s="5">
        <v>0</v>
      </c>
      <c r="C110" s="31">
        <v>0</v>
      </c>
      <c r="D110" s="31">
        <v>0</v>
      </c>
      <c r="E110" s="31">
        <v>23</v>
      </c>
      <c r="F110" s="31">
        <v>0</v>
      </c>
      <c r="G110" s="45">
        <v>649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384</v>
      </c>
      <c r="O110" s="31">
        <v>0</v>
      </c>
      <c r="P110" s="31">
        <v>208</v>
      </c>
      <c r="Q110" s="31">
        <v>27</v>
      </c>
      <c r="R110" s="31">
        <v>0</v>
      </c>
      <c r="S110" s="31">
        <v>644</v>
      </c>
      <c r="T110" s="31">
        <v>0</v>
      </c>
      <c r="U110" s="31">
        <v>0</v>
      </c>
      <c r="V110" s="31">
        <v>0</v>
      </c>
      <c r="W110" s="31">
        <v>287</v>
      </c>
      <c r="X110" s="31">
        <v>783</v>
      </c>
      <c r="Y110" s="136">
        <v>81</v>
      </c>
      <c r="Z110" s="31">
        <v>86</v>
      </c>
      <c r="AA110" s="31">
        <v>0</v>
      </c>
      <c r="AB110" s="31">
        <v>0</v>
      </c>
      <c r="AC110" s="31">
        <v>0</v>
      </c>
      <c r="AD110" s="31">
        <v>0</v>
      </c>
      <c r="AE110" s="31">
        <v>187</v>
      </c>
      <c r="AF110" s="31">
        <v>0</v>
      </c>
      <c r="AG110" s="31">
        <v>0</v>
      </c>
      <c r="AH110" s="31">
        <v>191</v>
      </c>
      <c r="AI110" s="31">
        <v>0</v>
      </c>
      <c r="AJ110" s="31">
        <v>0</v>
      </c>
      <c r="AK110" s="31">
        <v>60</v>
      </c>
      <c r="AL110" s="31">
        <v>345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62</v>
      </c>
      <c r="AS110" s="31">
        <v>65</v>
      </c>
      <c r="AT110" s="31">
        <v>0</v>
      </c>
      <c r="AU110" s="31">
        <v>6</v>
      </c>
      <c r="AV110" s="31">
        <v>21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5">
        <v>32</v>
      </c>
      <c r="BD110" s="31">
        <v>15</v>
      </c>
      <c r="BE110" s="31">
        <v>0</v>
      </c>
      <c r="BF110" s="31">
        <v>0</v>
      </c>
      <c r="BG110" s="31">
        <v>74</v>
      </c>
      <c r="BH110" s="31">
        <v>275</v>
      </c>
      <c r="BI110" s="31">
        <v>0</v>
      </c>
      <c r="BJ110" s="31">
        <v>0</v>
      </c>
      <c r="BK110" s="31">
        <v>0</v>
      </c>
      <c r="BL110" s="31">
        <v>719</v>
      </c>
      <c r="BM110" s="31">
        <v>0</v>
      </c>
      <c r="BN110" s="31">
        <v>0</v>
      </c>
      <c r="BO110" s="31">
        <v>2</v>
      </c>
      <c r="BP110" s="31">
        <v>0</v>
      </c>
      <c r="BQ110" s="31">
        <v>0</v>
      </c>
      <c r="BR110" s="31">
        <v>0</v>
      </c>
      <c r="BS110" s="31">
        <v>0</v>
      </c>
      <c r="BT110" s="31">
        <v>0</v>
      </c>
      <c r="BU110" s="31">
        <v>631</v>
      </c>
      <c r="BV110" s="31">
        <v>0</v>
      </c>
      <c r="BW110" s="31">
        <v>0</v>
      </c>
      <c r="BX110" s="31">
        <v>184</v>
      </c>
      <c r="BY110" s="31">
        <v>7</v>
      </c>
      <c r="BZ110" s="31">
        <v>0</v>
      </c>
      <c r="CA110" s="31">
        <v>0</v>
      </c>
      <c r="CB110" s="31">
        <v>0</v>
      </c>
      <c r="CC110" s="31">
        <v>0</v>
      </c>
      <c r="CD110" s="31">
        <v>1809</v>
      </c>
      <c r="CE110" s="31">
        <v>114</v>
      </c>
      <c r="CF110" s="31">
        <v>4</v>
      </c>
      <c r="CG110" s="31">
        <v>77</v>
      </c>
      <c r="CH110" s="31">
        <v>0</v>
      </c>
      <c r="CI110" s="31">
        <v>0</v>
      </c>
      <c r="CJ110" s="31">
        <v>0</v>
      </c>
      <c r="CK110" s="31">
        <v>0</v>
      </c>
      <c r="CL110" s="31">
        <v>510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S110" s="5">
        <v>0</v>
      </c>
      <c r="CT110" s="31">
        <v>50</v>
      </c>
      <c r="CU110" s="31">
        <v>0</v>
      </c>
      <c r="CV110" s="31">
        <v>0</v>
      </c>
      <c r="CW110" s="31">
        <v>131</v>
      </c>
      <c r="CX110" s="31">
        <v>0</v>
      </c>
      <c r="CY110" s="31">
        <v>0</v>
      </c>
      <c r="CZ110" s="31">
        <v>0</v>
      </c>
      <c r="DA110" s="31">
        <v>0</v>
      </c>
      <c r="DB110" s="31">
        <v>137</v>
      </c>
      <c r="DC110" s="31">
        <v>0</v>
      </c>
      <c r="DD110" s="31">
        <v>0</v>
      </c>
      <c r="DE110" s="31">
        <v>0</v>
      </c>
      <c r="DF110" s="31">
        <v>0</v>
      </c>
      <c r="DG110" s="31">
        <v>0</v>
      </c>
      <c r="DH110" s="31">
        <v>33</v>
      </c>
      <c r="DI110" s="31">
        <v>0</v>
      </c>
      <c r="DJ110" s="31">
        <v>0</v>
      </c>
      <c r="DK110" s="31">
        <v>4</v>
      </c>
      <c r="DL110" s="5"/>
      <c r="DM110" s="31">
        <v>0</v>
      </c>
      <c r="DN110" s="31">
        <v>0</v>
      </c>
      <c r="DO110" s="31">
        <v>0</v>
      </c>
      <c r="DP110" s="66">
        <v>11</v>
      </c>
      <c r="DQ110" s="21">
        <f t="shared" si="5"/>
        <v>8928</v>
      </c>
    </row>
    <row r="111" spans="1:121" ht="15.75" thickBot="1" x14ac:dyDescent="0.3">
      <c r="A111" s="9" t="s">
        <v>206</v>
      </c>
      <c r="B111" s="5">
        <v>0</v>
      </c>
      <c r="C111" s="31">
        <v>0</v>
      </c>
      <c r="D111" s="31">
        <v>0</v>
      </c>
      <c r="E111" s="31">
        <v>7</v>
      </c>
      <c r="F111" s="31">
        <v>0</v>
      </c>
      <c r="G111" s="45">
        <v>235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37</v>
      </c>
      <c r="O111" s="31">
        <v>0</v>
      </c>
      <c r="P111" s="31">
        <v>47</v>
      </c>
      <c r="Q111" s="31">
        <v>16</v>
      </c>
      <c r="R111" s="31">
        <v>0</v>
      </c>
      <c r="S111" s="31">
        <v>204</v>
      </c>
      <c r="T111" s="31">
        <v>0</v>
      </c>
      <c r="U111" s="31">
        <v>0</v>
      </c>
      <c r="V111" s="31">
        <v>0</v>
      </c>
      <c r="W111" s="31">
        <v>76</v>
      </c>
      <c r="X111" s="31">
        <v>616</v>
      </c>
      <c r="Y111" s="136">
        <v>21</v>
      </c>
      <c r="Z111" s="31">
        <v>73</v>
      </c>
      <c r="AA111" s="31">
        <v>0</v>
      </c>
      <c r="AB111" s="31">
        <v>0</v>
      </c>
      <c r="AC111" s="31">
        <v>0</v>
      </c>
      <c r="AD111" s="31">
        <v>0</v>
      </c>
      <c r="AE111" s="31">
        <v>15</v>
      </c>
      <c r="AF111" s="31">
        <v>0</v>
      </c>
      <c r="AG111" s="31">
        <v>0</v>
      </c>
      <c r="AH111" s="31">
        <v>27</v>
      </c>
      <c r="AI111" s="31">
        <v>0</v>
      </c>
      <c r="AJ111" s="31">
        <v>0</v>
      </c>
      <c r="AK111" s="31">
        <v>4</v>
      </c>
      <c r="AL111" s="31">
        <v>72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26</v>
      </c>
      <c r="AS111" s="31">
        <v>0</v>
      </c>
      <c r="AT111" s="31">
        <v>0</v>
      </c>
      <c r="AU111" s="31">
        <v>2</v>
      </c>
      <c r="AV111" s="31">
        <v>67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5">
        <v>0</v>
      </c>
      <c r="BD111" s="31">
        <v>4</v>
      </c>
      <c r="BE111" s="31">
        <v>0</v>
      </c>
      <c r="BF111" s="31">
        <v>0</v>
      </c>
      <c r="BG111" s="31">
        <v>13</v>
      </c>
      <c r="BH111" s="31">
        <v>403</v>
      </c>
      <c r="BI111" s="31">
        <v>0</v>
      </c>
      <c r="BJ111" s="31">
        <v>0</v>
      </c>
      <c r="BK111" s="31">
        <v>0</v>
      </c>
      <c r="BL111" s="31">
        <v>385</v>
      </c>
      <c r="BM111" s="31">
        <v>0</v>
      </c>
      <c r="BN111" s="31">
        <v>0</v>
      </c>
      <c r="BO111" s="31">
        <v>0</v>
      </c>
      <c r="BP111" s="31">
        <v>0</v>
      </c>
      <c r="BQ111" s="31">
        <v>0</v>
      </c>
      <c r="BR111" s="31">
        <v>0</v>
      </c>
      <c r="BS111" s="31">
        <v>0</v>
      </c>
      <c r="BT111" s="31">
        <v>0</v>
      </c>
      <c r="BU111" s="31">
        <v>9</v>
      </c>
      <c r="BV111" s="31">
        <v>0</v>
      </c>
      <c r="BW111" s="31">
        <v>0</v>
      </c>
      <c r="BX111" s="31">
        <v>17</v>
      </c>
      <c r="BY111" s="31">
        <v>15</v>
      </c>
      <c r="BZ111" s="31">
        <v>0</v>
      </c>
      <c r="CA111" s="31">
        <v>0</v>
      </c>
      <c r="CB111" s="31">
        <v>0</v>
      </c>
      <c r="CC111" s="31">
        <v>0</v>
      </c>
      <c r="CD111" s="31">
        <v>51</v>
      </c>
      <c r="CE111" s="31">
        <v>73</v>
      </c>
      <c r="CF111" s="31">
        <v>0</v>
      </c>
      <c r="CG111" s="31">
        <v>35</v>
      </c>
      <c r="CH111" s="31">
        <v>0</v>
      </c>
      <c r="CI111" s="31">
        <v>0</v>
      </c>
      <c r="CJ111" s="31">
        <v>0</v>
      </c>
      <c r="CK111" s="31">
        <v>0</v>
      </c>
      <c r="CL111" s="31">
        <v>633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S111" s="5">
        <v>0</v>
      </c>
      <c r="CT111" s="31">
        <v>22</v>
      </c>
      <c r="CU111" s="31">
        <v>0</v>
      </c>
      <c r="CV111" s="31">
        <v>0</v>
      </c>
      <c r="CW111" s="31">
        <v>14</v>
      </c>
      <c r="CX111" s="31">
        <v>0</v>
      </c>
      <c r="CY111" s="31">
        <v>0</v>
      </c>
      <c r="CZ111" s="31">
        <v>0</v>
      </c>
      <c r="DA111" s="31">
        <v>0</v>
      </c>
      <c r="DB111" s="31">
        <v>37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127</v>
      </c>
      <c r="DI111" s="31">
        <v>0</v>
      </c>
      <c r="DJ111" s="31">
        <v>0</v>
      </c>
      <c r="DK111" s="31">
        <v>1</v>
      </c>
      <c r="DL111" s="5"/>
      <c r="DM111" s="31">
        <v>0</v>
      </c>
      <c r="DN111" s="31">
        <v>0</v>
      </c>
      <c r="DO111" s="31">
        <v>0</v>
      </c>
      <c r="DP111" s="66">
        <v>13</v>
      </c>
      <c r="DQ111" s="21">
        <f t="shared" si="5"/>
        <v>3397</v>
      </c>
    </row>
    <row r="112" spans="1:121" ht="15.75" thickBot="1" x14ac:dyDescent="0.3">
      <c r="A112" s="9" t="s">
        <v>207</v>
      </c>
      <c r="B112" s="5">
        <v>0</v>
      </c>
      <c r="C112" s="31">
        <v>0</v>
      </c>
      <c r="D112" s="31">
        <v>0</v>
      </c>
      <c r="E112" s="31">
        <v>5</v>
      </c>
      <c r="F112" s="31">
        <v>0</v>
      </c>
      <c r="G112" s="45">
        <v>90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975</v>
      </c>
      <c r="O112" s="31">
        <v>0</v>
      </c>
      <c r="P112" s="31">
        <v>36</v>
      </c>
      <c r="Q112" s="31">
        <v>13</v>
      </c>
      <c r="R112" s="31">
        <v>0</v>
      </c>
      <c r="S112" s="31">
        <v>183</v>
      </c>
      <c r="T112" s="31">
        <v>0</v>
      </c>
      <c r="U112" s="31">
        <v>0</v>
      </c>
      <c r="V112" s="31">
        <v>0</v>
      </c>
      <c r="W112" s="31">
        <v>42</v>
      </c>
      <c r="X112" s="31">
        <v>223</v>
      </c>
      <c r="Y112" s="136">
        <v>49</v>
      </c>
      <c r="Z112" s="31">
        <v>64</v>
      </c>
      <c r="AA112" s="31">
        <v>0</v>
      </c>
      <c r="AB112" s="31">
        <v>0</v>
      </c>
      <c r="AC112" s="31">
        <v>0</v>
      </c>
      <c r="AD112" s="31">
        <v>0</v>
      </c>
      <c r="AE112" s="31">
        <v>30</v>
      </c>
      <c r="AF112" s="31">
        <v>0</v>
      </c>
      <c r="AG112" s="31">
        <v>0</v>
      </c>
      <c r="AH112" s="31">
        <v>113</v>
      </c>
      <c r="AI112" s="31">
        <v>0</v>
      </c>
      <c r="AJ112" s="31">
        <v>0</v>
      </c>
      <c r="AK112" s="31">
        <v>0</v>
      </c>
      <c r="AL112" s="31">
        <v>59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54</v>
      </c>
      <c r="AS112" s="31">
        <v>3</v>
      </c>
      <c r="AT112" s="31">
        <v>0</v>
      </c>
      <c r="AU112" s="31">
        <v>0</v>
      </c>
      <c r="AV112" s="31">
        <v>82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5">
        <v>0</v>
      </c>
      <c r="BD112" s="31">
        <v>1</v>
      </c>
      <c r="BE112" s="31">
        <v>0</v>
      </c>
      <c r="BF112" s="31">
        <v>0</v>
      </c>
      <c r="BG112" s="31">
        <v>9</v>
      </c>
      <c r="BH112" s="31">
        <v>24</v>
      </c>
      <c r="BI112" s="31">
        <v>0</v>
      </c>
      <c r="BJ112" s="31">
        <v>0</v>
      </c>
      <c r="BK112" s="31">
        <v>0</v>
      </c>
      <c r="BL112" s="31">
        <v>263</v>
      </c>
      <c r="BM112" s="31">
        <v>0</v>
      </c>
      <c r="BN112" s="31">
        <v>0</v>
      </c>
      <c r="BO112" s="31">
        <v>1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16</v>
      </c>
      <c r="BV112" s="31">
        <v>0</v>
      </c>
      <c r="BW112" s="31">
        <v>0</v>
      </c>
      <c r="BX112" s="31">
        <v>12</v>
      </c>
      <c r="BY112" s="31">
        <v>8</v>
      </c>
      <c r="BZ112" s="31">
        <v>0</v>
      </c>
      <c r="CA112" s="31">
        <v>0</v>
      </c>
      <c r="CB112" s="31">
        <v>0</v>
      </c>
      <c r="CC112" s="31">
        <v>0</v>
      </c>
      <c r="CD112" s="31">
        <v>32</v>
      </c>
      <c r="CE112" s="31">
        <v>61</v>
      </c>
      <c r="CF112" s="31">
        <v>0</v>
      </c>
      <c r="CG112" s="31">
        <v>29</v>
      </c>
      <c r="CH112" s="31">
        <v>0</v>
      </c>
      <c r="CI112" s="31">
        <v>0</v>
      </c>
      <c r="CJ112" s="31">
        <v>0</v>
      </c>
      <c r="CK112" s="31">
        <v>0</v>
      </c>
      <c r="CL112" s="31">
        <v>236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5">
        <v>0</v>
      </c>
      <c r="CT112" s="31">
        <v>19</v>
      </c>
      <c r="CU112" s="31">
        <v>0</v>
      </c>
      <c r="CV112" s="31">
        <v>0</v>
      </c>
      <c r="CW112" s="31">
        <v>8</v>
      </c>
      <c r="CX112" s="31">
        <v>0</v>
      </c>
      <c r="CY112" s="31">
        <v>0</v>
      </c>
      <c r="CZ112" s="31">
        <v>0</v>
      </c>
      <c r="DA112" s="31">
        <v>0</v>
      </c>
      <c r="DB112" s="31">
        <v>15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13</v>
      </c>
      <c r="DI112" s="31">
        <v>0</v>
      </c>
      <c r="DJ112" s="31">
        <v>0</v>
      </c>
      <c r="DK112" s="31">
        <v>0</v>
      </c>
      <c r="DL112" s="5"/>
      <c r="DM112" s="31">
        <v>0</v>
      </c>
      <c r="DN112" s="31">
        <v>0</v>
      </c>
      <c r="DO112" s="31">
        <v>0</v>
      </c>
      <c r="DP112" s="66">
        <v>2</v>
      </c>
      <c r="DQ112" s="21">
        <f t="shared" si="5"/>
        <v>2770</v>
      </c>
    </row>
    <row r="113" spans="1:121" ht="15.75" thickBot="1" x14ac:dyDescent="0.3">
      <c r="A113" s="9" t="s">
        <v>257</v>
      </c>
      <c r="B113" s="5">
        <v>0</v>
      </c>
      <c r="C113" s="31">
        <v>0</v>
      </c>
      <c r="D113" s="31">
        <v>0</v>
      </c>
      <c r="E113" s="31">
        <v>35</v>
      </c>
      <c r="F113" s="31">
        <v>0</v>
      </c>
      <c r="G113" s="45">
        <v>974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1396</v>
      </c>
      <c r="O113" s="31">
        <v>0</v>
      </c>
      <c r="P113" s="31">
        <v>291</v>
      </c>
      <c r="Q113" s="31">
        <v>56</v>
      </c>
      <c r="R113" s="31">
        <v>0</v>
      </c>
      <c r="S113" s="31">
        <v>1031</v>
      </c>
      <c r="T113" s="31">
        <v>0</v>
      </c>
      <c r="U113" s="31">
        <v>0</v>
      </c>
      <c r="V113" s="31">
        <v>0</v>
      </c>
      <c r="W113" s="31">
        <v>405</v>
      </c>
      <c r="X113" s="31">
        <v>1622</v>
      </c>
      <c r="Y113" s="136">
        <v>151</v>
      </c>
      <c r="Z113" s="31">
        <v>223</v>
      </c>
      <c r="AA113" s="31">
        <v>0</v>
      </c>
      <c r="AB113" s="31">
        <v>0</v>
      </c>
      <c r="AC113" s="31">
        <v>0</v>
      </c>
      <c r="AD113" s="31">
        <v>0</v>
      </c>
      <c r="AE113" s="31">
        <v>232</v>
      </c>
      <c r="AF113" s="31">
        <v>0</v>
      </c>
      <c r="AG113" s="31">
        <v>0</v>
      </c>
      <c r="AH113" s="31">
        <v>331</v>
      </c>
      <c r="AI113" s="31">
        <v>0</v>
      </c>
      <c r="AJ113" s="31">
        <v>0</v>
      </c>
      <c r="AK113" s="31">
        <v>64</v>
      </c>
      <c r="AL113" s="31">
        <v>476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142</v>
      </c>
      <c r="AS113" s="31">
        <v>68</v>
      </c>
      <c r="AT113" s="31">
        <v>0</v>
      </c>
      <c r="AU113" s="31">
        <v>8</v>
      </c>
      <c r="AV113" s="31">
        <v>170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5">
        <v>32</v>
      </c>
      <c r="BD113" s="31">
        <v>20</v>
      </c>
      <c r="BE113" s="31">
        <v>0</v>
      </c>
      <c r="BF113" s="31">
        <v>0</v>
      </c>
      <c r="BG113" s="31">
        <v>96</v>
      </c>
      <c r="BH113" s="31">
        <v>702</v>
      </c>
      <c r="BI113" s="31">
        <v>0</v>
      </c>
      <c r="BJ113" s="31">
        <v>0</v>
      </c>
      <c r="BK113" s="31">
        <v>0</v>
      </c>
      <c r="BL113" s="31">
        <v>1367</v>
      </c>
      <c r="BM113" s="31">
        <v>0</v>
      </c>
      <c r="BN113" s="31">
        <v>0</v>
      </c>
      <c r="BO113" s="31">
        <v>3</v>
      </c>
      <c r="BP113" s="31">
        <v>0</v>
      </c>
      <c r="BQ113" s="31">
        <v>0</v>
      </c>
      <c r="BR113" s="31">
        <v>0</v>
      </c>
      <c r="BS113" s="31">
        <v>0</v>
      </c>
      <c r="BT113" s="31">
        <v>0</v>
      </c>
      <c r="BU113" s="31">
        <v>656</v>
      </c>
      <c r="BV113" s="31">
        <v>0</v>
      </c>
      <c r="BW113" s="31">
        <v>0</v>
      </c>
      <c r="BX113" s="31">
        <v>213</v>
      </c>
      <c r="BY113" s="31">
        <v>30</v>
      </c>
      <c r="BZ113" s="31">
        <v>0</v>
      </c>
      <c r="CA113" s="31">
        <v>0</v>
      </c>
      <c r="CB113" s="31">
        <v>0</v>
      </c>
      <c r="CC113" s="31">
        <v>0</v>
      </c>
      <c r="CD113" s="31">
        <v>1892</v>
      </c>
      <c r="CE113" s="31">
        <v>248</v>
      </c>
      <c r="CF113" s="31">
        <v>4</v>
      </c>
      <c r="CG113" s="31">
        <v>141</v>
      </c>
      <c r="CH113" s="31">
        <v>0</v>
      </c>
      <c r="CI113" s="31">
        <v>0</v>
      </c>
      <c r="CJ113" s="31">
        <v>0</v>
      </c>
      <c r="CK113" s="31">
        <v>0</v>
      </c>
      <c r="CL113" s="31">
        <v>1379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S113" s="5">
        <v>0</v>
      </c>
      <c r="CT113" s="31">
        <v>91</v>
      </c>
      <c r="CU113" s="31">
        <v>0</v>
      </c>
      <c r="CV113" s="31">
        <v>0</v>
      </c>
      <c r="CW113" s="31">
        <v>153</v>
      </c>
      <c r="CX113" s="31">
        <v>0</v>
      </c>
      <c r="CY113" s="31">
        <v>0</v>
      </c>
      <c r="CZ113" s="31">
        <v>0</v>
      </c>
      <c r="DA113" s="31">
        <v>0</v>
      </c>
      <c r="DB113" s="31">
        <v>189</v>
      </c>
      <c r="DC113" s="31">
        <v>0</v>
      </c>
      <c r="DD113" s="31">
        <v>0</v>
      </c>
      <c r="DE113" s="31">
        <v>0</v>
      </c>
      <c r="DF113" s="31">
        <v>0</v>
      </c>
      <c r="DG113" s="31">
        <v>0</v>
      </c>
      <c r="DH113" s="31">
        <v>173</v>
      </c>
      <c r="DI113" s="31">
        <v>0</v>
      </c>
      <c r="DJ113" s="31">
        <v>0</v>
      </c>
      <c r="DK113" s="31">
        <v>5</v>
      </c>
      <c r="DL113" s="5"/>
      <c r="DM113" s="31">
        <v>0</v>
      </c>
      <c r="DN113" s="31">
        <v>0</v>
      </c>
      <c r="DO113" s="31">
        <v>0</v>
      </c>
      <c r="DP113" s="66">
        <v>26</v>
      </c>
      <c r="DQ113" s="21">
        <f t="shared" si="5"/>
        <v>15095</v>
      </c>
    </row>
    <row r="114" spans="1:121" ht="15.75" thickBot="1" x14ac:dyDescent="0.3">
      <c r="A114" s="27" t="s">
        <v>258</v>
      </c>
      <c r="B114" s="5">
        <v>0</v>
      </c>
      <c r="C114" s="31">
        <v>0</v>
      </c>
      <c r="D114" s="31">
        <v>0</v>
      </c>
      <c r="E114" s="31">
        <v>785</v>
      </c>
      <c r="F114" s="31">
        <v>0</v>
      </c>
      <c r="G114" s="45">
        <v>13890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42841</v>
      </c>
      <c r="O114" s="31">
        <v>0</v>
      </c>
      <c r="P114" s="31">
        <v>7190</v>
      </c>
      <c r="Q114" s="31">
        <v>1034</v>
      </c>
      <c r="R114" s="31">
        <v>0</v>
      </c>
      <c r="S114" s="31">
        <v>18551</v>
      </c>
      <c r="T114" s="31">
        <v>0</v>
      </c>
      <c r="U114" s="31">
        <v>0</v>
      </c>
      <c r="V114" s="31">
        <v>0</v>
      </c>
      <c r="W114" s="31">
        <v>13370</v>
      </c>
      <c r="X114" s="31">
        <v>44745</v>
      </c>
      <c r="Y114" s="136">
        <v>2512</v>
      </c>
      <c r="Z114" s="31">
        <v>5346</v>
      </c>
      <c r="AA114" s="31">
        <v>0</v>
      </c>
      <c r="AB114" s="31">
        <v>0</v>
      </c>
      <c r="AC114" s="31">
        <v>0</v>
      </c>
      <c r="AD114" s="31">
        <v>0</v>
      </c>
      <c r="AE114" s="31">
        <v>3069</v>
      </c>
      <c r="AF114" s="31">
        <v>0</v>
      </c>
      <c r="AG114" s="31">
        <v>0</v>
      </c>
      <c r="AH114" s="31">
        <v>8049</v>
      </c>
      <c r="AI114" s="31">
        <v>0</v>
      </c>
      <c r="AJ114" s="31">
        <v>0</v>
      </c>
      <c r="AK114" s="31">
        <v>1620</v>
      </c>
      <c r="AL114" s="31">
        <v>12470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3200</v>
      </c>
      <c r="AS114" s="31">
        <v>0</v>
      </c>
      <c r="AT114" s="31">
        <v>0</v>
      </c>
      <c r="AU114" s="31">
        <v>102</v>
      </c>
      <c r="AV114" s="31">
        <v>3642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31">
        <v>0</v>
      </c>
      <c r="BC114" s="5">
        <v>448</v>
      </c>
      <c r="BD114" s="31">
        <v>355</v>
      </c>
      <c r="BE114" s="31">
        <v>0</v>
      </c>
      <c r="BF114" s="31">
        <v>0</v>
      </c>
      <c r="BG114" s="31">
        <v>1640</v>
      </c>
      <c r="BH114" s="31">
        <v>19805</v>
      </c>
      <c r="BI114" s="31">
        <v>0</v>
      </c>
      <c r="BJ114" s="31">
        <v>0</v>
      </c>
      <c r="BK114" s="31">
        <v>0</v>
      </c>
      <c r="BL114" s="31">
        <v>34402</v>
      </c>
      <c r="BM114" s="31">
        <v>0</v>
      </c>
      <c r="BN114" s="31">
        <v>0</v>
      </c>
      <c r="BO114" s="31">
        <v>104</v>
      </c>
      <c r="BP114" s="31">
        <v>0</v>
      </c>
      <c r="BQ114" s="31">
        <v>0</v>
      </c>
      <c r="BR114" s="31">
        <v>0</v>
      </c>
      <c r="BS114" s="31">
        <v>0</v>
      </c>
      <c r="BT114" s="31">
        <v>0</v>
      </c>
      <c r="BU114" s="31">
        <v>13325</v>
      </c>
      <c r="BV114" s="31">
        <v>0</v>
      </c>
      <c r="BW114" s="31">
        <v>0</v>
      </c>
      <c r="BX114" s="31">
        <v>2848</v>
      </c>
      <c r="BY114" s="31">
        <v>605</v>
      </c>
      <c r="BZ114" s="31">
        <v>0</v>
      </c>
      <c r="CA114" s="31">
        <v>0</v>
      </c>
      <c r="CB114" s="31">
        <v>0</v>
      </c>
      <c r="CC114" s="31">
        <v>0</v>
      </c>
      <c r="CD114" s="31">
        <v>23848</v>
      </c>
      <c r="CE114" s="31">
        <v>13740</v>
      </c>
      <c r="CF114" s="31">
        <v>48</v>
      </c>
      <c r="CG114" s="31">
        <v>3605</v>
      </c>
      <c r="CH114" s="31">
        <v>0</v>
      </c>
      <c r="CI114" s="31">
        <v>0</v>
      </c>
      <c r="CJ114" s="31">
        <v>0</v>
      </c>
      <c r="CK114" s="31">
        <v>0</v>
      </c>
      <c r="CL114" s="31">
        <v>20920</v>
      </c>
      <c r="CM114" s="31">
        <v>0</v>
      </c>
      <c r="CN114" s="31">
        <v>0</v>
      </c>
      <c r="CO114" s="31">
        <v>0</v>
      </c>
      <c r="CP114" s="31">
        <v>0</v>
      </c>
      <c r="CQ114" s="31">
        <v>0</v>
      </c>
      <c r="CR114" s="31">
        <v>0</v>
      </c>
      <c r="CS114" s="5">
        <v>0</v>
      </c>
      <c r="CT114" s="31">
        <v>1915</v>
      </c>
      <c r="CU114" s="31">
        <v>0</v>
      </c>
      <c r="CV114" s="31">
        <v>0</v>
      </c>
      <c r="CW114" s="31">
        <v>3975</v>
      </c>
      <c r="CX114" s="31">
        <v>0</v>
      </c>
      <c r="CY114" s="31">
        <v>0</v>
      </c>
      <c r="CZ114" s="31">
        <v>0</v>
      </c>
      <c r="DA114" s="31">
        <v>0</v>
      </c>
      <c r="DB114" s="31">
        <v>4375</v>
      </c>
      <c r="DC114" s="31">
        <v>0</v>
      </c>
      <c r="DD114" s="31">
        <v>0</v>
      </c>
      <c r="DE114" s="31">
        <v>0</v>
      </c>
      <c r="DF114" s="31">
        <v>0</v>
      </c>
      <c r="DG114" s="31">
        <v>0</v>
      </c>
      <c r="DH114" s="31">
        <v>2855</v>
      </c>
      <c r="DI114" s="31">
        <v>0</v>
      </c>
      <c r="DJ114" s="31">
        <v>0</v>
      </c>
      <c r="DK114" s="31">
        <v>68</v>
      </c>
      <c r="DL114" s="5"/>
      <c r="DM114" s="31">
        <v>0</v>
      </c>
      <c r="DN114" s="31">
        <v>0</v>
      </c>
      <c r="DO114" s="31">
        <v>0</v>
      </c>
      <c r="DP114" s="66">
        <v>550</v>
      </c>
      <c r="DQ114" s="21"/>
    </row>
    <row r="115" spans="1:121" ht="15.75" thickBot="1" x14ac:dyDescent="0.3">
      <c r="A115" s="27" t="s">
        <v>259</v>
      </c>
      <c r="B115" s="5">
        <v>0</v>
      </c>
      <c r="C115" s="31">
        <v>0</v>
      </c>
      <c r="D115" s="31">
        <v>0</v>
      </c>
      <c r="E115" s="31">
        <v>2040</v>
      </c>
      <c r="F115" s="31">
        <v>0</v>
      </c>
      <c r="G115" s="45">
        <v>15660</v>
      </c>
      <c r="H115" s="31">
        <v>0</v>
      </c>
      <c r="I115" s="31">
        <v>12286</v>
      </c>
      <c r="J115" s="31">
        <v>0</v>
      </c>
      <c r="K115" s="31">
        <v>0</v>
      </c>
      <c r="L115" s="31">
        <v>0</v>
      </c>
      <c r="M115" s="31">
        <v>0</v>
      </c>
      <c r="N115" s="31">
        <v>12522</v>
      </c>
      <c r="O115" s="31">
        <v>0</v>
      </c>
      <c r="P115" s="31">
        <v>18852</v>
      </c>
      <c r="Q115" s="31">
        <v>3521</v>
      </c>
      <c r="R115" s="31">
        <v>0</v>
      </c>
      <c r="S115" s="31">
        <v>14240</v>
      </c>
      <c r="T115" s="31">
        <v>0</v>
      </c>
      <c r="U115" s="31">
        <v>0</v>
      </c>
      <c r="V115" s="31">
        <v>0</v>
      </c>
      <c r="W115" s="31">
        <v>4735</v>
      </c>
      <c r="X115" s="31">
        <v>30110</v>
      </c>
      <c r="Y115" s="136">
        <v>6143</v>
      </c>
      <c r="Z115" s="31">
        <v>5361</v>
      </c>
      <c r="AA115" s="31">
        <v>0</v>
      </c>
      <c r="AB115" s="31">
        <v>0</v>
      </c>
      <c r="AC115" s="31">
        <v>0</v>
      </c>
      <c r="AD115" s="31">
        <v>0</v>
      </c>
      <c r="AE115" s="31">
        <v>6420</v>
      </c>
      <c r="AF115" s="31">
        <v>0</v>
      </c>
      <c r="AG115" s="31">
        <v>0</v>
      </c>
      <c r="AH115" s="31">
        <v>4783</v>
      </c>
      <c r="AI115" s="31">
        <v>1153</v>
      </c>
      <c r="AJ115" s="31">
        <v>0</v>
      </c>
      <c r="AK115" s="31">
        <v>5650</v>
      </c>
      <c r="AL115" s="31">
        <v>7522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2785</v>
      </c>
      <c r="AS115" s="31">
        <v>2834</v>
      </c>
      <c r="AT115" s="31">
        <v>0</v>
      </c>
      <c r="AU115" s="31">
        <v>368</v>
      </c>
      <c r="AV115" s="31">
        <v>5862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5">
        <v>3005</v>
      </c>
      <c r="BD115" s="31">
        <v>305</v>
      </c>
      <c r="BE115" s="31">
        <v>343</v>
      </c>
      <c r="BF115" s="31">
        <v>0</v>
      </c>
      <c r="BG115" s="31">
        <v>2775</v>
      </c>
      <c r="BH115" s="31">
        <v>5205</v>
      </c>
      <c r="BI115" s="31">
        <v>0</v>
      </c>
      <c r="BJ115" s="31">
        <v>0</v>
      </c>
      <c r="BK115" s="31">
        <v>0</v>
      </c>
      <c r="BL115" s="31">
        <v>28988</v>
      </c>
      <c r="BM115" s="31">
        <v>0</v>
      </c>
      <c r="BN115" s="31">
        <v>0</v>
      </c>
      <c r="BO115" s="31">
        <v>5214</v>
      </c>
      <c r="BP115" s="31">
        <v>0</v>
      </c>
      <c r="BQ115" s="31">
        <v>0</v>
      </c>
      <c r="BR115" s="31">
        <v>0</v>
      </c>
      <c r="BS115" s="31">
        <v>0</v>
      </c>
      <c r="BT115" s="31">
        <v>0</v>
      </c>
      <c r="BU115" s="31">
        <v>3643</v>
      </c>
      <c r="BV115" s="31">
        <v>0</v>
      </c>
      <c r="BW115" s="31">
        <v>0</v>
      </c>
      <c r="BX115" s="31">
        <v>3395</v>
      </c>
      <c r="BY115" s="31">
        <v>6700</v>
      </c>
      <c r="BZ115" s="31">
        <v>0</v>
      </c>
      <c r="CA115" s="31">
        <v>0</v>
      </c>
      <c r="CB115" s="31">
        <v>0</v>
      </c>
      <c r="CC115" s="31">
        <v>0</v>
      </c>
      <c r="CD115" s="31">
        <v>19304</v>
      </c>
      <c r="CE115" s="31">
        <v>3178</v>
      </c>
      <c r="CF115" s="31">
        <v>1475</v>
      </c>
      <c r="CG115" s="31">
        <v>3166</v>
      </c>
      <c r="CH115" s="31">
        <v>0</v>
      </c>
      <c r="CI115" s="31">
        <v>0</v>
      </c>
      <c r="CJ115" s="31">
        <v>0</v>
      </c>
      <c r="CK115" s="31">
        <v>0</v>
      </c>
      <c r="CL115" s="31">
        <v>9329</v>
      </c>
      <c r="CM115" s="31">
        <v>0</v>
      </c>
      <c r="CN115" s="31">
        <v>0</v>
      </c>
      <c r="CO115" s="31">
        <v>0</v>
      </c>
      <c r="CP115" s="31">
        <v>0</v>
      </c>
      <c r="CQ115" s="31">
        <v>0</v>
      </c>
      <c r="CR115" s="31">
        <v>0</v>
      </c>
      <c r="CS115" s="5">
        <v>2568</v>
      </c>
      <c r="CT115" s="31">
        <v>1664</v>
      </c>
      <c r="CU115" s="31">
        <v>0</v>
      </c>
      <c r="CV115" s="31">
        <v>0</v>
      </c>
      <c r="CW115" s="31">
        <v>4320</v>
      </c>
      <c r="CX115" s="31">
        <v>0</v>
      </c>
      <c r="CY115" s="31">
        <v>0</v>
      </c>
      <c r="CZ115" s="31">
        <v>10626</v>
      </c>
      <c r="DA115" s="31">
        <v>0</v>
      </c>
      <c r="DB115" s="31">
        <v>4875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2283</v>
      </c>
      <c r="DI115" s="31">
        <v>0</v>
      </c>
      <c r="DJ115" s="31">
        <v>0</v>
      </c>
      <c r="DK115" s="31">
        <v>1073</v>
      </c>
      <c r="DL115" s="5"/>
      <c r="DM115" s="31">
        <v>0</v>
      </c>
      <c r="DN115" s="31">
        <v>0</v>
      </c>
      <c r="DO115" s="31">
        <v>0</v>
      </c>
      <c r="DP115" s="66">
        <v>2291</v>
      </c>
      <c r="DQ115" s="21"/>
    </row>
    <row r="116" spans="1:121" ht="15.75" thickBot="1" x14ac:dyDescent="0.3">
      <c r="A116" s="27" t="s">
        <v>260</v>
      </c>
      <c r="B116" s="5">
        <v>0</v>
      </c>
      <c r="C116" s="31">
        <v>0</v>
      </c>
      <c r="D116" s="31">
        <v>0</v>
      </c>
      <c r="E116" s="31">
        <v>37465</v>
      </c>
      <c r="F116" s="31">
        <v>0</v>
      </c>
      <c r="G116" s="45">
        <v>279275</v>
      </c>
      <c r="H116" s="31">
        <v>0</v>
      </c>
      <c r="I116" s="31">
        <v>221148</v>
      </c>
      <c r="J116" s="31">
        <v>0</v>
      </c>
      <c r="K116" s="31">
        <v>0</v>
      </c>
      <c r="L116" s="31">
        <v>0</v>
      </c>
      <c r="M116" s="31">
        <v>0</v>
      </c>
      <c r="N116" s="31">
        <v>326413</v>
      </c>
      <c r="O116" s="31">
        <v>0</v>
      </c>
      <c r="P116" s="31">
        <v>219140</v>
      </c>
      <c r="Q116" s="31">
        <v>56122</v>
      </c>
      <c r="R116" s="31">
        <v>0</v>
      </c>
      <c r="S116" s="31">
        <v>221178</v>
      </c>
      <c r="T116" s="31">
        <v>0</v>
      </c>
      <c r="U116" s="31">
        <v>0</v>
      </c>
      <c r="V116" s="31">
        <v>0</v>
      </c>
      <c r="W116" s="31">
        <v>82120</v>
      </c>
      <c r="X116" s="31">
        <v>557260</v>
      </c>
      <c r="Y116" s="136">
        <v>91540</v>
      </c>
      <c r="Z116" s="31">
        <v>108106</v>
      </c>
      <c r="AA116" s="31">
        <v>0</v>
      </c>
      <c r="AB116" s="31">
        <v>0</v>
      </c>
      <c r="AC116" s="31">
        <v>0</v>
      </c>
      <c r="AD116" s="31">
        <v>0</v>
      </c>
      <c r="AE116" s="31">
        <v>81525</v>
      </c>
      <c r="AF116" s="31">
        <v>0</v>
      </c>
      <c r="AG116" s="31">
        <v>0</v>
      </c>
      <c r="AH116" s="31">
        <v>114774</v>
      </c>
      <c r="AI116" s="31">
        <v>17295</v>
      </c>
      <c r="AJ116" s="31">
        <v>0</v>
      </c>
      <c r="AK116" s="31">
        <v>85681</v>
      </c>
      <c r="AL116" s="31">
        <v>204926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42683</v>
      </c>
      <c r="AS116" s="31">
        <v>0</v>
      </c>
      <c r="AT116" s="31">
        <v>0</v>
      </c>
      <c r="AU116" s="31">
        <v>4150</v>
      </c>
      <c r="AV116" s="31">
        <v>72704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5">
        <v>42262</v>
      </c>
      <c r="BD116" s="31">
        <v>6000</v>
      </c>
      <c r="BE116" s="31">
        <v>5145</v>
      </c>
      <c r="BF116" s="31">
        <v>0</v>
      </c>
      <c r="BG116" s="31">
        <v>47065</v>
      </c>
      <c r="BH116" s="31">
        <v>110670</v>
      </c>
      <c r="BI116" s="31">
        <v>0</v>
      </c>
      <c r="BJ116" s="31">
        <v>0</v>
      </c>
      <c r="BK116" s="31">
        <v>0</v>
      </c>
      <c r="BL116" s="31">
        <v>537942</v>
      </c>
      <c r="BM116" s="31">
        <v>0</v>
      </c>
      <c r="BN116" s="31">
        <v>0</v>
      </c>
      <c r="BO116" s="31">
        <v>127070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66700</v>
      </c>
      <c r="BV116" s="31">
        <v>0</v>
      </c>
      <c r="BW116" s="31">
        <v>0</v>
      </c>
      <c r="BX116" s="31">
        <v>50276</v>
      </c>
      <c r="BY116" s="31">
        <v>103028</v>
      </c>
      <c r="BZ116" s="31">
        <v>0</v>
      </c>
      <c r="CA116" s="31">
        <v>0</v>
      </c>
      <c r="CB116" s="31">
        <v>0</v>
      </c>
      <c r="CC116" s="31">
        <v>0</v>
      </c>
      <c r="CD116" s="31">
        <v>238656</v>
      </c>
      <c r="CE116" s="31">
        <v>101460</v>
      </c>
      <c r="CF116" s="31">
        <v>20322</v>
      </c>
      <c r="CG116" s="31">
        <v>66250</v>
      </c>
      <c r="CH116" s="31">
        <v>0</v>
      </c>
      <c r="CI116" s="31">
        <v>0</v>
      </c>
      <c r="CJ116" s="31">
        <v>0</v>
      </c>
      <c r="CK116" s="31">
        <v>0</v>
      </c>
      <c r="CL116" s="31">
        <v>151945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5">
        <v>38520</v>
      </c>
      <c r="CT116" s="31">
        <v>25528</v>
      </c>
      <c r="CU116" s="31">
        <v>0</v>
      </c>
      <c r="CV116" s="31">
        <v>0</v>
      </c>
      <c r="CW116" s="31">
        <v>63675</v>
      </c>
      <c r="CX116" s="31">
        <v>0</v>
      </c>
      <c r="CY116" s="31">
        <v>0</v>
      </c>
      <c r="CZ116" s="31">
        <v>113184</v>
      </c>
      <c r="DA116" s="31">
        <v>0</v>
      </c>
      <c r="DB116" s="31">
        <v>121035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35703</v>
      </c>
      <c r="DI116" s="31">
        <v>0</v>
      </c>
      <c r="DJ116" s="31">
        <v>0</v>
      </c>
      <c r="DK116" s="31">
        <v>21258</v>
      </c>
      <c r="DL116" s="5"/>
      <c r="DM116" s="31">
        <v>0</v>
      </c>
      <c r="DN116" s="31">
        <v>0</v>
      </c>
      <c r="DO116" s="31">
        <v>0</v>
      </c>
      <c r="DP116" s="66">
        <v>45445</v>
      </c>
      <c r="DQ116" s="21"/>
    </row>
    <row r="117" spans="1:121" ht="15.75" thickBot="1" x14ac:dyDescent="0.3">
      <c r="A117" s="9" t="s">
        <v>197</v>
      </c>
      <c r="B117" s="5">
        <v>0</v>
      </c>
      <c r="C117" s="31">
        <v>0</v>
      </c>
      <c r="D117" s="31">
        <v>0</v>
      </c>
      <c r="E117" s="31">
        <v>1438952.28</v>
      </c>
      <c r="F117" s="31">
        <v>0</v>
      </c>
      <c r="G117" s="50">
        <v>21600041.760000002</v>
      </c>
      <c r="H117" s="31">
        <v>0</v>
      </c>
      <c r="I117" s="31">
        <v>23594280.120000001</v>
      </c>
      <c r="J117" s="31">
        <v>0</v>
      </c>
      <c r="K117" s="31">
        <v>0</v>
      </c>
      <c r="L117" s="31">
        <v>0</v>
      </c>
      <c r="M117" s="31">
        <v>0</v>
      </c>
      <c r="N117" s="31">
        <v>17440643.52</v>
      </c>
      <c r="O117" s="31">
        <v>0</v>
      </c>
      <c r="P117" s="31">
        <v>17284964.16</v>
      </c>
      <c r="Q117" s="31">
        <v>2890956</v>
      </c>
      <c r="R117" s="31">
        <v>0</v>
      </c>
      <c r="S117" s="31">
        <v>13771081.560000001</v>
      </c>
      <c r="T117" s="31">
        <v>0</v>
      </c>
      <c r="U117" s="31">
        <v>0</v>
      </c>
      <c r="V117" s="31">
        <v>0</v>
      </c>
      <c r="W117" s="31">
        <v>8378678.2800000003</v>
      </c>
      <c r="X117" s="31">
        <v>53413771.200000003</v>
      </c>
      <c r="Y117" s="141">
        <v>7708226.5199999996</v>
      </c>
      <c r="Z117" s="31">
        <v>6410277.4800000004</v>
      </c>
      <c r="AA117" s="31">
        <v>0</v>
      </c>
      <c r="AB117" s="31">
        <v>0</v>
      </c>
      <c r="AC117" s="31">
        <v>0</v>
      </c>
      <c r="AD117" s="31">
        <v>0</v>
      </c>
      <c r="AE117" s="31">
        <v>12790331.16</v>
      </c>
      <c r="AF117" s="31">
        <v>0</v>
      </c>
      <c r="AG117" s="31">
        <v>0</v>
      </c>
      <c r="AH117" s="31">
        <v>7631728.8000000007</v>
      </c>
      <c r="AI117" s="31">
        <v>738012.24</v>
      </c>
      <c r="AJ117" s="31">
        <v>0</v>
      </c>
      <c r="AK117" s="31">
        <v>6713746.6800000006</v>
      </c>
      <c r="AL117" s="31">
        <v>10709346.719999999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1717351.1999999997</v>
      </c>
      <c r="AS117" s="31">
        <v>3847766.04</v>
      </c>
      <c r="AT117" s="31">
        <v>0</v>
      </c>
      <c r="AU117" s="31">
        <v>363529.19999999995</v>
      </c>
      <c r="AV117" s="31">
        <v>7143075.7199999997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</v>
      </c>
      <c r="BC117" s="5">
        <v>2845739.76</v>
      </c>
      <c r="BD117" s="31">
        <v>530912.64</v>
      </c>
      <c r="BE117" s="31">
        <v>263670.96000000002</v>
      </c>
      <c r="BF117" s="31">
        <v>0</v>
      </c>
      <c r="BG117" s="31">
        <v>3257292.9600000004</v>
      </c>
      <c r="BH117" s="31">
        <v>7475350.8000000007</v>
      </c>
      <c r="BI117" s="31">
        <v>0</v>
      </c>
      <c r="BJ117" s="31">
        <v>0</v>
      </c>
      <c r="BK117" s="31">
        <v>0</v>
      </c>
      <c r="BL117" s="31">
        <v>28690238.520000003</v>
      </c>
      <c r="BM117" s="31">
        <v>0</v>
      </c>
      <c r="BN117" s="31">
        <v>0</v>
      </c>
      <c r="BO117" s="31">
        <v>5256960</v>
      </c>
      <c r="BP117" s="31">
        <v>0</v>
      </c>
      <c r="BQ117" s="31">
        <v>0</v>
      </c>
      <c r="BR117" s="31">
        <v>0</v>
      </c>
      <c r="BS117" s="31">
        <v>0</v>
      </c>
      <c r="BT117" s="31">
        <v>0</v>
      </c>
      <c r="BU117" s="31">
        <v>7042876.7999999998</v>
      </c>
      <c r="BV117" s="31">
        <v>0</v>
      </c>
      <c r="BW117" s="31">
        <v>0</v>
      </c>
      <c r="BX117" s="31">
        <v>4520917.5599999996</v>
      </c>
      <c r="BY117" s="31">
        <v>11040816.719999999</v>
      </c>
      <c r="BZ117" s="31">
        <v>0</v>
      </c>
      <c r="CA117" s="31">
        <v>0</v>
      </c>
      <c r="CB117" s="31">
        <v>0</v>
      </c>
      <c r="CC117" s="31">
        <v>0</v>
      </c>
      <c r="CD117" s="31">
        <v>15599096.76</v>
      </c>
      <c r="CE117" s="31">
        <v>5270811.4800000004</v>
      </c>
      <c r="CF117" s="31">
        <v>1734476.4</v>
      </c>
      <c r="CG117" s="31">
        <v>3343093.6799999997</v>
      </c>
      <c r="CH117" s="31">
        <v>0</v>
      </c>
      <c r="CI117" s="31">
        <v>0</v>
      </c>
      <c r="CJ117" s="31">
        <v>0</v>
      </c>
      <c r="CK117" s="31">
        <v>0</v>
      </c>
      <c r="CL117" s="31">
        <v>11520376.920000002</v>
      </c>
      <c r="CM117" s="31">
        <v>0</v>
      </c>
      <c r="CN117" s="31">
        <v>0</v>
      </c>
      <c r="CO117" s="31">
        <v>0</v>
      </c>
      <c r="CP117" s="31">
        <v>0</v>
      </c>
      <c r="CQ117" s="31">
        <v>0</v>
      </c>
      <c r="CR117" s="31">
        <v>0</v>
      </c>
      <c r="CS117" s="5">
        <v>3697920</v>
      </c>
      <c r="CT117" s="31">
        <v>2553332.2800000003</v>
      </c>
      <c r="CU117" s="31">
        <v>0</v>
      </c>
      <c r="CV117" s="31">
        <v>0</v>
      </c>
      <c r="CW117" s="31">
        <v>4223436</v>
      </c>
      <c r="CX117" s="31">
        <v>0</v>
      </c>
      <c r="CY117" s="31">
        <v>0</v>
      </c>
      <c r="CZ117" s="31">
        <v>9611015.7599999998</v>
      </c>
      <c r="DA117" s="31">
        <v>0</v>
      </c>
      <c r="DB117" s="31">
        <v>5229563.5200000005</v>
      </c>
      <c r="DC117" s="31">
        <v>0</v>
      </c>
      <c r="DD117" s="31">
        <v>0</v>
      </c>
      <c r="DE117" s="31">
        <v>0</v>
      </c>
      <c r="DF117" s="31">
        <v>0</v>
      </c>
      <c r="DG117" s="31">
        <v>0</v>
      </c>
      <c r="DH117" s="31">
        <v>3968461.68</v>
      </c>
      <c r="DI117" s="31">
        <v>0</v>
      </c>
      <c r="DJ117" s="31">
        <v>0</v>
      </c>
      <c r="DK117" s="31">
        <v>1225636.3199999998</v>
      </c>
      <c r="DL117" s="5"/>
      <c r="DM117" s="31">
        <v>0</v>
      </c>
      <c r="DN117" s="31">
        <v>0</v>
      </c>
      <c r="DO117" s="31">
        <v>0</v>
      </c>
      <c r="DP117" s="66">
        <v>4547739.7199999988</v>
      </c>
      <c r="DQ117" s="21">
        <f t="shared" si="5"/>
        <v>369036497.88</v>
      </c>
    </row>
    <row r="118" spans="1:121" ht="15.75" thickBot="1" x14ac:dyDescent="0.3">
      <c r="A118" s="9" t="s">
        <v>198</v>
      </c>
      <c r="B118" s="5">
        <v>0</v>
      </c>
      <c r="C118" s="31">
        <v>0</v>
      </c>
      <c r="D118" s="31">
        <v>0</v>
      </c>
      <c r="E118" s="31">
        <v>287790.45600000001</v>
      </c>
      <c r="F118" s="31">
        <v>0</v>
      </c>
      <c r="G118" s="50">
        <v>4320008.3520000009</v>
      </c>
      <c r="H118" s="31">
        <v>0</v>
      </c>
      <c r="I118" s="31">
        <v>4718856.0240000002</v>
      </c>
      <c r="J118" s="31">
        <v>0</v>
      </c>
      <c r="K118" s="31">
        <v>0</v>
      </c>
      <c r="L118" s="31">
        <v>0</v>
      </c>
      <c r="M118" s="31">
        <v>0</v>
      </c>
      <c r="N118" s="31">
        <v>3488128.7040000004</v>
      </c>
      <c r="O118" s="31">
        <v>0</v>
      </c>
      <c r="P118" s="31">
        <v>3456992.8319999999</v>
      </c>
      <c r="Q118" s="31">
        <v>578191.20000000007</v>
      </c>
      <c r="R118" s="31">
        <v>0</v>
      </c>
      <c r="S118" s="31">
        <v>2754216.3120000004</v>
      </c>
      <c r="T118" s="31">
        <v>0</v>
      </c>
      <c r="U118" s="31">
        <v>0</v>
      </c>
      <c r="V118" s="31">
        <v>0</v>
      </c>
      <c r="W118" s="31">
        <v>1675735.656</v>
      </c>
      <c r="X118" s="31">
        <v>10682754.240000002</v>
      </c>
      <c r="Y118" s="141">
        <v>1541645.3040000002</v>
      </c>
      <c r="Z118" s="31">
        <v>1282055.4960000003</v>
      </c>
      <c r="AA118" s="31">
        <v>0</v>
      </c>
      <c r="AB118" s="31">
        <v>0</v>
      </c>
      <c r="AC118" s="31">
        <v>0</v>
      </c>
      <c r="AD118" s="31">
        <v>0</v>
      </c>
      <c r="AE118" s="31">
        <v>2558066.2320000003</v>
      </c>
      <c r="AF118" s="31">
        <v>0</v>
      </c>
      <c r="AG118" s="31">
        <v>0</v>
      </c>
      <c r="AH118" s="31">
        <v>1526345.7600000002</v>
      </c>
      <c r="AI118" s="31">
        <v>147602.448</v>
      </c>
      <c r="AJ118" s="31">
        <v>0</v>
      </c>
      <c r="AK118" s="31">
        <v>1342749.3360000001</v>
      </c>
      <c r="AL118" s="31">
        <v>2141869.344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343470.23999999993</v>
      </c>
      <c r="AS118" s="31">
        <v>769553.2080000001</v>
      </c>
      <c r="AT118" s="31">
        <v>0</v>
      </c>
      <c r="AU118" s="31">
        <v>72705.84</v>
      </c>
      <c r="AV118" s="31">
        <v>1428615.1440000001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31">
        <v>0</v>
      </c>
      <c r="BC118" s="5">
        <v>569147.95200000005</v>
      </c>
      <c r="BD118" s="31">
        <v>106182.52800000001</v>
      </c>
      <c r="BE118" s="31">
        <v>52734.19200000001</v>
      </c>
      <c r="BF118" s="31">
        <v>0</v>
      </c>
      <c r="BG118" s="31">
        <v>651458.59200000006</v>
      </c>
      <c r="BH118" s="31">
        <v>1495070.1600000001</v>
      </c>
      <c r="BI118" s="31">
        <v>0</v>
      </c>
      <c r="BJ118" s="31">
        <v>0</v>
      </c>
      <c r="BK118" s="31">
        <v>0</v>
      </c>
      <c r="BL118" s="31">
        <v>5738047.7039999999</v>
      </c>
      <c r="BM118" s="31">
        <v>0</v>
      </c>
      <c r="BN118" s="31">
        <v>0</v>
      </c>
      <c r="BO118" s="31">
        <v>1314240</v>
      </c>
      <c r="BP118" s="31">
        <v>0</v>
      </c>
      <c r="BQ118" s="31">
        <v>0</v>
      </c>
      <c r="BR118" s="31">
        <v>0</v>
      </c>
      <c r="BS118" s="31">
        <v>0</v>
      </c>
      <c r="BT118" s="31">
        <v>0</v>
      </c>
      <c r="BU118" s="31">
        <v>1408575.3599999999</v>
      </c>
      <c r="BV118" s="31">
        <v>0</v>
      </c>
      <c r="BW118" s="31">
        <v>0</v>
      </c>
      <c r="BX118" s="31">
        <v>904183.51199999999</v>
      </c>
      <c r="BY118" s="31">
        <v>2208163.3439999996</v>
      </c>
      <c r="BZ118" s="31">
        <v>0</v>
      </c>
      <c r="CA118" s="31">
        <v>0</v>
      </c>
      <c r="CB118" s="31">
        <v>0</v>
      </c>
      <c r="CC118" s="31">
        <v>0</v>
      </c>
      <c r="CD118" s="31">
        <v>3119819.352</v>
      </c>
      <c r="CE118" s="31">
        <v>1054162.2960000001</v>
      </c>
      <c r="CF118" s="31">
        <v>346895.27999999997</v>
      </c>
      <c r="CG118" s="31">
        <v>668618.73600000003</v>
      </c>
      <c r="CH118" s="31">
        <v>0</v>
      </c>
      <c r="CI118" s="31">
        <v>0</v>
      </c>
      <c r="CJ118" s="31">
        <v>0</v>
      </c>
      <c r="CK118" s="31">
        <v>0</v>
      </c>
      <c r="CL118" s="31">
        <v>2304075.3840000001</v>
      </c>
      <c r="CM118" s="31">
        <v>0</v>
      </c>
      <c r="CN118" s="31">
        <v>0</v>
      </c>
      <c r="CO118" s="31">
        <v>0</v>
      </c>
      <c r="CP118" s="31">
        <v>0</v>
      </c>
      <c r="CQ118" s="31">
        <v>0</v>
      </c>
      <c r="CR118" s="31">
        <v>0</v>
      </c>
      <c r="CS118" s="5">
        <v>739584</v>
      </c>
      <c r="CT118" s="31">
        <v>510666.45600000006</v>
      </c>
      <c r="CU118" s="31">
        <v>0</v>
      </c>
      <c r="CV118" s="31">
        <v>0</v>
      </c>
      <c r="CW118" s="31">
        <v>844687.20000000019</v>
      </c>
      <c r="CX118" s="31">
        <v>0</v>
      </c>
      <c r="CY118" s="31">
        <v>0</v>
      </c>
      <c r="CZ118" s="31">
        <v>1922203.152</v>
      </c>
      <c r="DA118" s="31">
        <v>0</v>
      </c>
      <c r="DB118" s="31">
        <v>1045912.7040000001</v>
      </c>
      <c r="DC118" s="31">
        <v>0</v>
      </c>
      <c r="DD118" s="31">
        <v>0</v>
      </c>
      <c r="DE118" s="31">
        <v>0</v>
      </c>
      <c r="DF118" s="31">
        <v>0</v>
      </c>
      <c r="DG118" s="31">
        <v>0</v>
      </c>
      <c r="DH118" s="31">
        <v>793692.33600000001</v>
      </c>
      <c r="DI118" s="31">
        <v>0</v>
      </c>
      <c r="DJ118" s="31">
        <v>0</v>
      </c>
      <c r="DK118" s="31">
        <v>245127.26399999997</v>
      </c>
      <c r="DL118" s="5"/>
      <c r="DM118" s="31">
        <v>0</v>
      </c>
      <c r="DN118" s="31">
        <v>0</v>
      </c>
      <c r="DO118" s="31">
        <v>0</v>
      </c>
      <c r="DP118" s="66">
        <v>909547.9439999999</v>
      </c>
      <c r="DQ118" s="21">
        <f t="shared" si="5"/>
        <v>74070147.57599999</v>
      </c>
    </row>
    <row r="119" spans="1:121" ht="15.75" thickBot="1" x14ac:dyDescent="0.3">
      <c r="A119" s="9" t="s">
        <v>199</v>
      </c>
      <c r="B119" s="5">
        <v>0</v>
      </c>
      <c r="C119" s="31">
        <v>0</v>
      </c>
      <c r="D119" s="31">
        <v>0</v>
      </c>
      <c r="E119" s="31">
        <v>51802.282079999997</v>
      </c>
      <c r="F119" s="31">
        <v>0</v>
      </c>
      <c r="G119" s="50">
        <v>777601.50335999997</v>
      </c>
      <c r="H119" s="31">
        <v>0</v>
      </c>
      <c r="I119" s="31">
        <v>849394.08432000002</v>
      </c>
      <c r="J119" s="31">
        <v>0</v>
      </c>
      <c r="K119" s="31">
        <v>0</v>
      </c>
      <c r="L119" s="31">
        <v>0</v>
      </c>
      <c r="M119" s="31">
        <v>0</v>
      </c>
      <c r="N119" s="31">
        <v>627863.16671999998</v>
      </c>
      <c r="O119" s="31">
        <v>0</v>
      </c>
      <c r="P119" s="31">
        <v>622258.70976</v>
      </c>
      <c r="Q119" s="31">
        <v>104074.416</v>
      </c>
      <c r="R119" s="31">
        <v>0</v>
      </c>
      <c r="S119" s="31">
        <v>495758.93615999998</v>
      </c>
      <c r="T119" s="31">
        <v>0</v>
      </c>
      <c r="U119" s="31">
        <v>0</v>
      </c>
      <c r="V119" s="31">
        <v>0</v>
      </c>
      <c r="W119" s="31">
        <v>301632.41807999997</v>
      </c>
      <c r="X119" s="31">
        <v>1922895.7632000002</v>
      </c>
      <c r="Y119" s="141">
        <v>277496.15471999999</v>
      </c>
      <c r="Z119" s="31">
        <v>230769.98928000001</v>
      </c>
      <c r="AA119" s="31">
        <v>0</v>
      </c>
      <c r="AB119" s="31">
        <v>0</v>
      </c>
      <c r="AC119" s="31">
        <v>0</v>
      </c>
      <c r="AD119" s="31">
        <v>0</v>
      </c>
      <c r="AE119" s="31">
        <v>460451.92176000006</v>
      </c>
      <c r="AF119" s="31">
        <v>0</v>
      </c>
      <c r="AG119" s="31">
        <v>0</v>
      </c>
      <c r="AH119" s="31">
        <v>274742.23680000001</v>
      </c>
      <c r="AI119" s="31">
        <v>26568.440639999997</v>
      </c>
      <c r="AJ119" s="31">
        <v>0</v>
      </c>
      <c r="AK119" s="31">
        <v>241694.88047999999</v>
      </c>
      <c r="AL119" s="31">
        <v>385536.48191999999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61824.643199999991</v>
      </c>
      <c r="AS119" s="31">
        <v>138519.57743999999</v>
      </c>
      <c r="AT119" s="31">
        <v>0</v>
      </c>
      <c r="AU119" s="31">
        <v>13087.0512</v>
      </c>
      <c r="AV119" s="31">
        <v>257150.72592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5">
        <v>102446.63135999998</v>
      </c>
      <c r="BD119" s="31">
        <v>19112.855039999999</v>
      </c>
      <c r="BE119" s="31">
        <v>9492.154559999999</v>
      </c>
      <c r="BF119" s="31">
        <v>0</v>
      </c>
      <c r="BG119" s="31">
        <v>117262.54655999999</v>
      </c>
      <c r="BH119" s="31">
        <v>269112.62879999995</v>
      </c>
      <c r="BI119" s="31">
        <v>0</v>
      </c>
      <c r="BJ119" s="31">
        <v>0</v>
      </c>
      <c r="BK119" s="31">
        <v>0</v>
      </c>
      <c r="BL119" s="31">
        <v>1032848.5867200001</v>
      </c>
      <c r="BM119" s="31">
        <v>0</v>
      </c>
      <c r="BN119" s="31">
        <v>0</v>
      </c>
      <c r="BO119" s="31">
        <v>328560</v>
      </c>
      <c r="BP119" s="31">
        <v>0</v>
      </c>
      <c r="BQ119" s="31">
        <v>0</v>
      </c>
      <c r="BR119" s="31">
        <v>0</v>
      </c>
      <c r="BS119" s="31">
        <v>0</v>
      </c>
      <c r="BT119" s="31">
        <v>0</v>
      </c>
      <c r="BU119" s="31">
        <v>253543.56479999996</v>
      </c>
      <c r="BV119" s="31">
        <v>0</v>
      </c>
      <c r="BW119" s="31">
        <v>0</v>
      </c>
      <c r="BX119" s="31">
        <v>162753.03215999997</v>
      </c>
      <c r="BY119" s="31">
        <v>397469.40191999992</v>
      </c>
      <c r="BZ119" s="31">
        <v>0</v>
      </c>
      <c r="CA119" s="31">
        <v>0</v>
      </c>
      <c r="CB119" s="31">
        <v>0</v>
      </c>
      <c r="CC119" s="31">
        <v>0</v>
      </c>
      <c r="CD119" s="31">
        <v>561567.48335999995</v>
      </c>
      <c r="CE119" s="31">
        <v>189749.21328000003</v>
      </c>
      <c r="CF119" s="31">
        <v>62441.150399999991</v>
      </c>
      <c r="CG119" s="31">
        <v>120351.37248000001</v>
      </c>
      <c r="CH119" s="31">
        <v>0</v>
      </c>
      <c r="CI119" s="31">
        <v>0</v>
      </c>
      <c r="CJ119" s="31">
        <v>0</v>
      </c>
      <c r="CK119" s="31">
        <v>0</v>
      </c>
      <c r="CL119" s="31">
        <v>414733.56912</v>
      </c>
      <c r="CM119" s="31">
        <v>0</v>
      </c>
      <c r="CN119" s="31">
        <v>0</v>
      </c>
      <c r="CO119" s="31">
        <v>0</v>
      </c>
      <c r="CP119" s="31">
        <v>0</v>
      </c>
      <c r="CQ119" s="31">
        <v>0</v>
      </c>
      <c r="CR119" s="31">
        <v>0</v>
      </c>
      <c r="CS119" s="5">
        <v>133125.12</v>
      </c>
      <c r="CT119" s="31">
        <v>91919.962079999998</v>
      </c>
      <c r="CU119" s="31">
        <v>0</v>
      </c>
      <c r="CV119" s="31">
        <v>0</v>
      </c>
      <c r="CW119" s="31">
        <v>152043.69600000003</v>
      </c>
      <c r="CX119" s="31">
        <v>0</v>
      </c>
      <c r="CY119" s="31">
        <v>0</v>
      </c>
      <c r="CZ119" s="31">
        <v>345996.56735999999</v>
      </c>
      <c r="DA119" s="31">
        <v>0</v>
      </c>
      <c r="DB119" s="31">
        <v>188264.28672000003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142864.62047999998</v>
      </c>
      <c r="DI119" s="31">
        <v>0</v>
      </c>
      <c r="DJ119" s="31">
        <v>0</v>
      </c>
      <c r="DK119" s="31">
        <v>44122.907520000001</v>
      </c>
      <c r="DL119" s="5"/>
      <c r="DM119" s="31">
        <v>0</v>
      </c>
      <c r="DN119" s="31">
        <v>0</v>
      </c>
      <c r="DO119" s="31">
        <v>0</v>
      </c>
      <c r="DP119" s="66">
        <v>163718.62991999998</v>
      </c>
      <c r="DQ119" s="21">
        <f t="shared" si="5"/>
        <v>13424623.363679999</v>
      </c>
    </row>
    <row r="120" spans="1:121" ht="15.75" thickBot="1" x14ac:dyDescent="0.3">
      <c r="A120" s="9" t="s">
        <v>200</v>
      </c>
      <c r="B120" s="5">
        <v>0</v>
      </c>
      <c r="C120" s="31">
        <v>0</v>
      </c>
      <c r="D120" s="31">
        <v>0</v>
      </c>
      <c r="E120" s="31">
        <v>1778545.0180800001</v>
      </c>
      <c r="F120" s="31">
        <v>0</v>
      </c>
      <c r="G120" s="50">
        <v>26697651.615359999</v>
      </c>
      <c r="H120" s="31">
        <v>0</v>
      </c>
      <c r="I120" s="31">
        <v>29162530.228320003</v>
      </c>
      <c r="J120" s="31">
        <v>0</v>
      </c>
      <c r="K120" s="31">
        <v>0</v>
      </c>
      <c r="L120" s="31">
        <v>0</v>
      </c>
      <c r="M120" s="31">
        <v>0</v>
      </c>
      <c r="N120" s="31">
        <v>21556635.390720002</v>
      </c>
      <c r="O120" s="31">
        <v>0</v>
      </c>
      <c r="P120" s="31">
        <v>21364215.701760005</v>
      </c>
      <c r="Q120" s="31">
        <v>3573221.6160000004</v>
      </c>
      <c r="R120" s="31">
        <v>0</v>
      </c>
      <c r="S120" s="31">
        <v>17021056.80816</v>
      </c>
      <c r="T120" s="31">
        <v>0</v>
      </c>
      <c r="U120" s="31">
        <v>0</v>
      </c>
      <c r="V120" s="31">
        <v>0</v>
      </c>
      <c r="W120" s="31">
        <v>10356046.354080001</v>
      </c>
      <c r="X120" s="31">
        <v>66019421.203200012</v>
      </c>
      <c r="Y120" s="141">
        <v>9527367.9787200019</v>
      </c>
      <c r="Z120" s="31">
        <v>7923102.9652800001</v>
      </c>
      <c r="AA120" s="31">
        <v>0</v>
      </c>
      <c r="AB120" s="31">
        <v>0</v>
      </c>
      <c r="AC120" s="31">
        <v>0</v>
      </c>
      <c r="AD120" s="31">
        <v>0</v>
      </c>
      <c r="AE120" s="31">
        <v>15808849.313759999</v>
      </c>
      <c r="AF120" s="31">
        <v>0</v>
      </c>
      <c r="AG120" s="31">
        <v>0</v>
      </c>
      <c r="AH120" s="31">
        <v>9432816.7967999987</v>
      </c>
      <c r="AI120" s="31">
        <v>912183.12864000001</v>
      </c>
      <c r="AJ120" s="31">
        <v>0</v>
      </c>
      <c r="AK120" s="31">
        <v>8298190.8964800006</v>
      </c>
      <c r="AL120" s="31">
        <v>13236752.545920001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2122646.0831999998</v>
      </c>
      <c r="AS120" s="31">
        <v>4755838.8254399998</v>
      </c>
      <c r="AT120" s="31">
        <v>0</v>
      </c>
      <c r="AU120" s="31">
        <v>449322.09120000002</v>
      </c>
      <c r="AV120" s="31">
        <v>8828841.5899199992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5">
        <v>3517334.3433599998</v>
      </c>
      <c r="BD120" s="31">
        <v>656208.02304</v>
      </c>
      <c r="BE120" s="31">
        <v>325897.30656</v>
      </c>
      <c r="BF120" s="31">
        <v>0</v>
      </c>
      <c r="BG120" s="31">
        <v>4026014.0985600003</v>
      </c>
      <c r="BH120" s="31">
        <v>9239533.5888</v>
      </c>
      <c r="BI120" s="31">
        <v>0</v>
      </c>
      <c r="BJ120" s="31">
        <v>0</v>
      </c>
      <c r="BK120" s="31">
        <v>0</v>
      </c>
      <c r="BL120" s="31">
        <v>35461134.810720004</v>
      </c>
      <c r="BM120" s="31">
        <v>0</v>
      </c>
      <c r="BN120" s="31">
        <v>0</v>
      </c>
      <c r="BO120" s="31">
        <v>6899760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8704995.7248</v>
      </c>
      <c r="BV120" s="31">
        <v>0</v>
      </c>
      <c r="BW120" s="31">
        <v>0</v>
      </c>
      <c r="BX120" s="31">
        <v>5587854.1041599996</v>
      </c>
      <c r="BY120" s="31">
        <v>13646449.465919998</v>
      </c>
      <c r="BZ120" s="31">
        <v>0</v>
      </c>
      <c r="CA120" s="31">
        <v>0</v>
      </c>
      <c r="CB120" s="31">
        <v>0</v>
      </c>
      <c r="CC120" s="31">
        <v>0</v>
      </c>
      <c r="CD120" s="31">
        <v>19280483.595359996</v>
      </c>
      <c r="CE120" s="31">
        <v>6514722.9892800022</v>
      </c>
      <c r="CF120" s="31">
        <v>2143812.8303999999</v>
      </c>
      <c r="CG120" s="31">
        <v>4132063.7884800006</v>
      </c>
      <c r="CH120" s="31">
        <v>0</v>
      </c>
      <c r="CI120" s="31">
        <v>0</v>
      </c>
      <c r="CJ120" s="31">
        <v>0</v>
      </c>
      <c r="CK120" s="31">
        <v>0</v>
      </c>
      <c r="CL120" s="31">
        <v>14239185.873119999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5">
        <v>4570629.12</v>
      </c>
      <c r="CT120" s="31">
        <v>3155918.6980799995</v>
      </c>
      <c r="CU120" s="31">
        <v>0</v>
      </c>
      <c r="CV120" s="31">
        <v>0</v>
      </c>
      <c r="CW120" s="31">
        <v>5220166.8960000006</v>
      </c>
      <c r="CX120" s="31">
        <v>0</v>
      </c>
      <c r="CY120" s="31">
        <v>0</v>
      </c>
      <c r="CZ120" s="31">
        <v>11879215.479359999</v>
      </c>
      <c r="DA120" s="31">
        <v>0</v>
      </c>
      <c r="DB120" s="31">
        <v>6463740.5107199997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4905018.6364800008</v>
      </c>
      <c r="DI120" s="31">
        <v>0</v>
      </c>
      <c r="DJ120" s="31">
        <v>0</v>
      </c>
      <c r="DK120" s="31">
        <v>1514886.4915199997</v>
      </c>
      <c r="DL120" s="5"/>
      <c r="DM120" s="31">
        <v>0</v>
      </c>
      <c r="DN120" s="31">
        <v>0</v>
      </c>
      <c r="DO120" s="31">
        <v>0</v>
      </c>
      <c r="DP120" s="66">
        <v>5621006.2939199992</v>
      </c>
      <c r="DQ120" s="21">
        <f t="shared" si="5"/>
        <v>456531268.81967992</v>
      </c>
    </row>
    <row r="121" spans="1:121" ht="15.75" thickBot="1" x14ac:dyDescent="0.3">
      <c r="A121" s="6" t="s">
        <v>252</v>
      </c>
      <c r="B121" s="6"/>
      <c r="C121" s="35"/>
      <c r="D121" s="35"/>
      <c r="E121" s="35"/>
      <c r="F121" s="35"/>
      <c r="G121" s="44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1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6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6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6"/>
      <c r="DM121" s="35"/>
      <c r="DN121" s="35"/>
      <c r="DO121" s="35"/>
      <c r="DP121" s="35"/>
      <c r="DQ121" s="23"/>
    </row>
    <row r="122" spans="1:121" ht="15.75" thickBot="1" x14ac:dyDescent="0.3">
      <c r="A122" s="9" t="s">
        <v>208</v>
      </c>
      <c r="B122" s="5">
        <v>86</v>
      </c>
      <c r="C122" s="31">
        <v>0</v>
      </c>
      <c r="D122" s="31">
        <v>0</v>
      </c>
      <c r="E122" s="31">
        <v>6</v>
      </c>
      <c r="F122" s="31">
        <v>33</v>
      </c>
      <c r="G122" s="45">
        <v>521</v>
      </c>
      <c r="H122" s="31">
        <v>0</v>
      </c>
      <c r="I122" s="31">
        <v>8493</v>
      </c>
      <c r="J122" s="31">
        <v>0</v>
      </c>
      <c r="K122" s="31">
        <v>0</v>
      </c>
      <c r="L122" s="31">
        <v>0</v>
      </c>
      <c r="M122" s="31">
        <v>0</v>
      </c>
      <c r="N122" s="31">
        <v>44</v>
      </c>
      <c r="O122" s="31">
        <v>0</v>
      </c>
      <c r="P122" s="31">
        <v>2181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7241</v>
      </c>
      <c r="Y122" s="136">
        <v>0</v>
      </c>
      <c r="Z122" s="31">
        <v>1432</v>
      </c>
      <c r="AA122" s="31">
        <v>0</v>
      </c>
      <c r="AB122" s="31">
        <v>0</v>
      </c>
      <c r="AC122" s="31">
        <v>0</v>
      </c>
      <c r="AD122" s="31">
        <v>0</v>
      </c>
      <c r="AE122" s="31">
        <v>1911</v>
      </c>
      <c r="AF122" s="31">
        <v>0</v>
      </c>
      <c r="AG122" s="31">
        <v>0</v>
      </c>
      <c r="AH122" s="31">
        <v>0</v>
      </c>
      <c r="AI122" s="31">
        <v>0</v>
      </c>
      <c r="AJ122" s="31">
        <v>9890</v>
      </c>
      <c r="AK122" s="31">
        <v>0</v>
      </c>
      <c r="AL122" s="31">
        <v>0</v>
      </c>
      <c r="AM122" s="31">
        <v>0</v>
      </c>
      <c r="AN122" s="31">
        <v>813338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6119</v>
      </c>
      <c r="AX122" s="31">
        <v>0</v>
      </c>
      <c r="AY122" s="31">
        <v>0</v>
      </c>
      <c r="AZ122" s="31">
        <v>0</v>
      </c>
      <c r="BA122" s="31">
        <v>0</v>
      </c>
      <c r="BB122" s="31">
        <v>0</v>
      </c>
      <c r="BC122" s="5">
        <v>0</v>
      </c>
      <c r="BD122" s="31">
        <v>4375</v>
      </c>
      <c r="BE122" s="31">
        <v>0</v>
      </c>
      <c r="BF122" s="31">
        <v>0</v>
      </c>
      <c r="BG122" s="31">
        <v>482</v>
      </c>
      <c r="BH122" s="31">
        <v>0</v>
      </c>
      <c r="BI122" s="31">
        <v>0</v>
      </c>
      <c r="BJ122" s="31">
        <v>0</v>
      </c>
      <c r="BK122" s="31">
        <v>0</v>
      </c>
      <c r="BL122" s="31">
        <v>0</v>
      </c>
      <c r="BM122" s="31">
        <v>0</v>
      </c>
      <c r="BN122" s="31">
        <v>0</v>
      </c>
      <c r="BO122" s="31">
        <v>0</v>
      </c>
      <c r="BP122" s="31">
        <v>0</v>
      </c>
      <c r="BQ122" s="31">
        <v>0</v>
      </c>
      <c r="BR122" s="31">
        <v>0</v>
      </c>
      <c r="BS122" s="31">
        <v>0</v>
      </c>
      <c r="BT122" s="31">
        <v>0</v>
      </c>
      <c r="BU122" s="31">
        <v>2647</v>
      </c>
      <c r="BV122" s="31">
        <v>0</v>
      </c>
      <c r="BW122" s="31">
        <v>0</v>
      </c>
      <c r="BX122" s="31">
        <v>0</v>
      </c>
      <c r="BY122" s="31">
        <v>763</v>
      </c>
      <c r="BZ122" s="31">
        <v>0</v>
      </c>
      <c r="CA122" s="31">
        <v>0</v>
      </c>
      <c r="CB122" s="31">
        <v>0</v>
      </c>
      <c r="CC122" s="31">
        <v>0</v>
      </c>
      <c r="CD122" s="31">
        <v>0</v>
      </c>
      <c r="CE122" s="31">
        <v>0</v>
      </c>
      <c r="CF122" s="31">
        <v>0</v>
      </c>
      <c r="CG122" s="31">
        <v>0</v>
      </c>
      <c r="CH122" s="31">
        <v>0</v>
      </c>
      <c r="CI122" s="31">
        <v>0</v>
      </c>
      <c r="CJ122" s="31">
        <v>0</v>
      </c>
      <c r="CK122" s="31">
        <v>0</v>
      </c>
      <c r="CL122" s="31">
        <v>0</v>
      </c>
      <c r="CM122" s="31">
        <v>0</v>
      </c>
      <c r="CN122" s="31">
        <v>38899</v>
      </c>
      <c r="CO122" s="31">
        <v>1453</v>
      </c>
      <c r="CP122" s="31">
        <v>0</v>
      </c>
      <c r="CQ122" s="31">
        <v>0</v>
      </c>
      <c r="CR122" s="31">
        <v>0</v>
      </c>
      <c r="CS122" s="5">
        <v>0</v>
      </c>
      <c r="CT122" s="31"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31">
        <v>1308</v>
      </c>
      <c r="DB122" s="31">
        <v>0</v>
      </c>
      <c r="DC122" s="31">
        <v>156</v>
      </c>
      <c r="DD122" s="31">
        <v>0</v>
      </c>
      <c r="DE122" s="31">
        <v>0</v>
      </c>
      <c r="DF122" s="31">
        <v>0</v>
      </c>
      <c r="DG122" s="31">
        <v>0</v>
      </c>
      <c r="DH122" s="31">
        <v>2197</v>
      </c>
      <c r="DI122" s="31">
        <v>0</v>
      </c>
      <c r="DJ122" s="31">
        <v>0</v>
      </c>
      <c r="DK122" s="31">
        <v>7293</v>
      </c>
      <c r="DL122" s="5"/>
      <c r="DM122" s="31">
        <v>0</v>
      </c>
      <c r="DN122" s="31">
        <v>0</v>
      </c>
      <c r="DO122" s="31">
        <v>14662</v>
      </c>
      <c r="DP122" s="66">
        <v>896</v>
      </c>
      <c r="DQ122" s="21">
        <f>SUM(B122:DP122)</f>
        <v>926426</v>
      </c>
    </row>
    <row r="123" spans="1:121" ht="15.75" thickBot="1" x14ac:dyDescent="0.3">
      <c r="A123" s="9" t="s">
        <v>209</v>
      </c>
      <c r="B123" s="5">
        <v>0</v>
      </c>
      <c r="C123" s="31">
        <v>0</v>
      </c>
      <c r="D123" s="31">
        <v>0</v>
      </c>
      <c r="E123" s="31">
        <v>2</v>
      </c>
      <c r="F123" s="31">
        <v>0</v>
      </c>
      <c r="G123" s="45">
        <v>364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7</v>
      </c>
      <c r="Y123" s="136">
        <v>0</v>
      </c>
      <c r="Z123" s="31">
        <v>10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13787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1">
        <v>0</v>
      </c>
      <c r="BB123" s="31">
        <v>0</v>
      </c>
      <c r="BC123" s="5">
        <v>0</v>
      </c>
      <c r="BD123" s="31">
        <v>7</v>
      </c>
      <c r="BE123" s="31">
        <v>0</v>
      </c>
      <c r="BF123" s="31">
        <v>0</v>
      </c>
      <c r="BG123" s="31">
        <v>4</v>
      </c>
      <c r="BH123" s="31">
        <v>0</v>
      </c>
      <c r="BI123" s="31">
        <v>0</v>
      </c>
      <c r="BJ123" s="31">
        <v>0</v>
      </c>
      <c r="BK123" s="31">
        <v>0</v>
      </c>
      <c r="BL123" s="31">
        <v>0</v>
      </c>
      <c r="BM123" s="31">
        <v>0</v>
      </c>
      <c r="BN123" s="31">
        <v>0</v>
      </c>
      <c r="BO123" s="31">
        <v>0</v>
      </c>
      <c r="BP123" s="31">
        <v>0</v>
      </c>
      <c r="BQ123" s="31">
        <v>0</v>
      </c>
      <c r="BR123" s="31">
        <v>0</v>
      </c>
      <c r="BS123" s="31">
        <v>0</v>
      </c>
      <c r="BT123" s="31">
        <v>0</v>
      </c>
      <c r="BU123" s="31">
        <v>12</v>
      </c>
      <c r="BV123" s="31">
        <v>0</v>
      </c>
      <c r="BW123" s="31">
        <v>0</v>
      </c>
      <c r="BX123" s="31">
        <v>0</v>
      </c>
      <c r="BY123" s="31">
        <v>342</v>
      </c>
      <c r="BZ123" s="31">
        <v>0</v>
      </c>
      <c r="CA123" s="31">
        <v>0</v>
      </c>
      <c r="CB123" s="31">
        <v>0</v>
      </c>
      <c r="CC123" s="31">
        <v>0</v>
      </c>
      <c r="CD123" s="31">
        <v>0</v>
      </c>
      <c r="CE123" s="31">
        <v>0</v>
      </c>
      <c r="CF123" s="31">
        <v>0</v>
      </c>
      <c r="CG123" s="31">
        <v>0</v>
      </c>
      <c r="CH123" s="31">
        <v>0</v>
      </c>
      <c r="CI123" s="31">
        <v>0</v>
      </c>
      <c r="CJ123" s="31">
        <v>0</v>
      </c>
      <c r="CK123" s="31">
        <v>0</v>
      </c>
      <c r="CL123" s="31">
        <v>0</v>
      </c>
      <c r="CM123" s="31">
        <v>0</v>
      </c>
      <c r="CN123" s="31">
        <v>0</v>
      </c>
      <c r="CO123" s="31">
        <v>0</v>
      </c>
      <c r="CP123" s="31">
        <v>0</v>
      </c>
      <c r="CQ123" s="31">
        <v>0</v>
      </c>
      <c r="CR123" s="31">
        <v>0</v>
      </c>
      <c r="CS123" s="5">
        <v>0</v>
      </c>
      <c r="CT123" s="31"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1">
        <v>0</v>
      </c>
      <c r="DJ123" s="31">
        <v>0</v>
      </c>
      <c r="DK123" s="31">
        <v>146</v>
      </c>
      <c r="DL123" s="5"/>
      <c r="DM123" s="31">
        <v>0</v>
      </c>
      <c r="DN123" s="31">
        <v>0</v>
      </c>
      <c r="DO123" s="31">
        <v>0</v>
      </c>
      <c r="DP123" s="66">
        <v>1</v>
      </c>
      <c r="DQ123" s="21">
        <f t="shared" ref="DQ123:DQ134" si="6">SUM(B123:DP123)</f>
        <v>14682</v>
      </c>
    </row>
    <row r="124" spans="1:121" ht="15.75" thickBot="1" x14ac:dyDescent="0.3">
      <c r="A124" s="9" t="s">
        <v>210</v>
      </c>
      <c r="B124" s="5">
        <v>0</v>
      </c>
      <c r="C124" s="31">
        <v>0</v>
      </c>
      <c r="D124" s="31">
        <v>0</v>
      </c>
      <c r="E124" s="31">
        <v>3</v>
      </c>
      <c r="F124" s="31">
        <v>2</v>
      </c>
      <c r="G124" s="45">
        <v>0</v>
      </c>
      <c r="H124" s="31">
        <v>0</v>
      </c>
      <c r="I124" s="31">
        <v>6</v>
      </c>
      <c r="J124" s="31">
        <v>0</v>
      </c>
      <c r="K124" s="31">
        <v>0</v>
      </c>
      <c r="L124" s="31">
        <v>0</v>
      </c>
      <c r="M124" s="31">
        <v>0</v>
      </c>
      <c r="N124" s="31">
        <v>9</v>
      </c>
      <c r="O124" s="31">
        <v>0</v>
      </c>
      <c r="P124" s="31">
        <v>239</v>
      </c>
      <c r="Q124" s="31">
        <v>0</v>
      </c>
      <c r="R124" s="31">
        <v>0</v>
      </c>
      <c r="S124" s="31">
        <v>3</v>
      </c>
      <c r="T124" s="31">
        <v>0</v>
      </c>
      <c r="U124" s="31">
        <v>0</v>
      </c>
      <c r="V124" s="31">
        <v>0</v>
      </c>
      <c r="W124" s="31">
        <v>0</v>
      </c>
      <c r="X124" s="31">
        <v>162</v>
      </c>
      <c r="Y124" s="136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83298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5">
        <v>0</v>
      </c>
      <c r="BD124" s="31">
        <v>41</v>
      </c>
      <c r="BE124" s="31">
        <v>0</v>
      </c>
      <c r="BF124" s="31">
        <v>0</v>
      </c>
      <c r="BG124" s="31">
        <v>3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12</v>
      </c>
      <c r="BV124" s="31">
        <v>0</v>
      </c>
      <c r="BW124" s="31">
        <v>0</v>
      </c>
      <c r="BX124" s="31">
        <v>0</v>
      </c>
      <c r="BY124" s="31">
        <v>24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1118</v>
      </c>
      <c r="CO124" s="31">
        <v>0</v>
      </c>
      <c r="CP124" s="31">
        <v>0</v>
      </c>
      <c r="CQ124" s="31">
        <v>0</v>
      </c>
      <c r="CR124" s="31">
        <v>0</v>
      </c>
      <c r="CS124" s="5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1">
        <v>0</v>
      </c>
      <c r="DJ124" s="31">
        <v>0</v>
      </c>
      <c r="DK124" s="31">
        <v>140</v>
      </c>
      <c r="DL124" s="5"/>
      <c r="DM124" s="31">
        <v>0</v>
      </c>
      <c r="DN124" s="31">
        <v>0</v>
      </c>
      <c r="DO124" s="31">
        <v>0</v>
      </c>
      <c r="DP124" s="66">
        <v>0</v>
      </c>
      <c r="DQ124" s="21">
        <f t="shared" si="6"/>
        <v>85060</v>
      </c>
    </row>
    <row r="125" spans="1:121" ht="15.75" thickBot="1" x14ac:dyDescent="0.3">
      <c r="A125" s="9" t="s">
        <v>211</v>
      </c>
      <c r="B125" s="5">
        <v>0</v>
      </c>
      <c r="C125" s="31">
        <v>0</v>
      </c>
      <c r="D125" s="31">
        <v>0</v>
      </c>
      <c r="E125" s="31">
        <v>0</v>
      </c>
      <c r="F125" s="31">
        <v>0</v>
      </c>
      <c r="G125" s="45">
        <v>4</v>
      </c>
      <c r="H125" s="31">
        <v>0</v>
      </c>
      <c r="I125" s="31">
        <v>384</v>
      </c>
      <c r="J125" s="31">
        <v>0</v>
      </c>
      <c r="K125" s="31">
        <v>0</v>
      </c>
      <c r="L125" s="31">
        <v>0</v>
      </c>
      <c r="M125" s="31">
        <v>0</v>
      </c>
      <c r="N125" s="31">
        <v>112</v>
      </c>
      <c r="O125" s="31">
        <v>0</v>
      </c>
      <c r="P125" s="31">
        <v>176</v>
      </c>
      <c r="Q125" s="31">
        <v>0</v>
      </c>
      <c r="R125" s="31">
        <v>0</v>
      </c>
      <c r="S125" s="31">
        <v>93</v>
      </c>
      <c r="T125" s="31">
        <v>0</v>
      </c>
      <c r="U125" s="31">
        <v>0</v>
      </c>
      <c r="V125" s="31">
        <v>0</v>
      </c>
      <c r="W125" s="31">
        <v>0</v>
      </c>
      <c r="X125" s="31">
        <v>1348</v>
      </c>
      <c r="Y125" s="136">
        <v>0</v>
      </c>
      <c r="Z125" s="31">
        <v>88</v>
      </c>
      <c r="AA125" s="31">
        <v>0</v>
      </c>
      <c r="AB125" s="31">
        <v>0</v>
      </c>
      <c r="AC125" s="31">
        <v>0</v>
      </c>
      <c r="AD125" s="31">
        <v>0</v>
      </c>
      <c r="AE125" s="31">
        <v>313</v>
      </c>
      <c r="AF125" s="31">
        <v>0</v>
      </c>
      <c r="AG125" s="31">
        <v>0</v>
      </c>
      <c r="AH125" s="31">
        <v>0</v>
      </c>
      <c r="AI125" s="31">
        <v>0</v>
      </c>
      <c r="AJ125" s="31">
        <v>319</v>
      </c>
      <c r="AK125" s="31">
        <v>0</v>
      </c>
      <c r="AL125" s="31">
        <v>0</v>
      </c>
      <c r="AM125" s="31">
        <v>8</v>
      </c>
      <c r="AN125" s="31">
        <v>77275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3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31">
        <v>0</v>
      </c>
      <c r="BC125" s="5">
        <v>0</v>
      </c>
      <c r="BD125" s="31">
        <v>252</v>
      </c>
      <c r="BE125" s="31">
        <v>0</v>
      </c>
      <c r="BF125" s="31">
        <v>0</v>
      </c>
      <c r="BG125" s="31">
        <v>88</v>
      </c>
      <c r="BH125" s="31">
        <v>0</v>
      </c>
      <c r="BI125" s="31">
        <v>0</v>
      </c>
      <c r="BJ125" s="31">
        <v>0</v>
      </c>
      <c r="BK125" s="31">
        <v>0</v>
      </c>
      <c r="BL125" s="31">
        <v>16</v>
      </c>
      <c r="BM125" s="31">
        <v>0</v>
      </c>
      <c r="BN125" s="31">
        <v>0</v>
      </c>
      <c r="BO125" s="31">
        <v>0</v>
      </c>
      <c r="BP125" s="31">
        <v>0</v>
      </c>
      <c r="BQ125" s="31">
        <v>0</v>
      </c>
      <c r="BR125" s="31">
        <v>0</v>
      </c>
      <c r="BS125" s="31">
        <v>0</v>
      </c>
      <c r="BT125" s="31">
        <v>4</v>
      </c>
      <c r="BU125" s="31">
        <v>84</v>
      </c>
      <c r="BV125" s="31">
        <v>0</v>
      </c>
      <c r="BW125" s="31">
        <v>0</v>
      </c>
      <c r="BX125" s="31">
        <v>0</v>
      </c>
      <c r="BY125" s="31">
        <v>61</v>
      </c>
      <c r="BZ125" s="31">
        <v>0</v>
      </c>
      <c r="CA125" s="31">
        <v>0</v>
      </c>
      <c r="CB125" s="31">
        <v>0</v>
      </c>
      <c r="CC125" s="31">
        <v>0</v>
      </c>
      <c r="CD125" s="31">
        <v>42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1560</v>
      </c>
      <c r="CO125" s="31">
        <v>811</v>
      </c>
      <c r="CP125" s="31">
        <v>0</v>
      </c>
      <c r="CQ125" s="31">
        <v>8</v>
      </c>
      <c r="CR125" s="31">
        <v>0</v>
      </c>
      <c r="CS125" s="5">
        <v>0</v>
      </c>
      <c r="CT125" s="31"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31">
        <v>66</v>
      </c>
      <c r="DB125" s="31">
        <v>0</v>
      </c>
      <c r="DC125" s="31">
        <v>33</v>
      </c>
      <c r="DD125" s="31">
        <v>0</v>
      </c>
      <c r="DE125" s="31">
        <v>0</v>
      </c>
      <c r="DF125" s="31">
        <v>0</v>
      </c>
      <c r="DG125" s="31">
        <v>0</v>
      </c>
      <c r="DH125" s="31">
        <v>460</v>
      </c>
      <c r="DI125" s="31">
        <v>0</v>
      </c>
      <c r="DJ125" s="31">
        <v>0</v>
      </c>
      <c r="DK125" s="31">
        <v>363</v>
      </c>
      <c r="DL125" s="5"/>
      <c r="DM125" s="31">
        <v>0</v>
      </c>
      <c r="DN125" s="31">
        <v>0</v>
      </c>
      <c r="DO125" s="31">
        <v>3</v>
      </c>
      <c r="DP125" s="66">
        <v>42</v>
      </c>
      <c r="DQ125" s="21">
        <f t="shared" si="6"/>
        <v>84016</v>
      </c>
    </row>
    <row r="126" spans="1:121" ht="15.75" thickBot="1" x14ac:dyDescent="0.3">
      <c r="A126" s="9" t="s">
        <v>212</v>
      </c>
      <c r="B126" s="5">
        <v>0</v>
      </c>
      <c r="C126" s="31">
        <v>0</v>
      </c>
      <c r="D126" s="31">
        <v>0</v>
      </c>
      <c r="E126" s="31">
        <v>0</v>
      </c>
      <c r="F126" s="31">
        <v>0</v>
      </c>
      <c r="G126" s="45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12</v>
      </c>
      <c r="O126" s="31">
        <v>0</v>
      </c>
      <c r="P126" s="31">
        <v>1</v>
      </c>
      <c r="Q126" s="31">
        <v>0</v>
      </c>
      <c r="R126" s="31">
        <v>0</v>
      </c>
      <c r="S126" s="31">
        <v>2</v>
      </c>
      <c r="T126" s="31">
        <v>0</v>
      </c>
      <c r="U126" s="31">
        <v>0</v>
      </c>
      <c r="V126" s="31">
        <v>0</v>
      </c>
      <c r="W126" s="31">
        <v>0</v>
      </c>
      <c r="X126" s="31">
        <v>18</v>
      </c>
      <c r="Y126" s="136">
        <v>0</v>
      </c>
      <c r="Z126" s="31">
        <v>13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3401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  <c r="AU126" s="31">
        <v>0</v>
      </c>
      <c r="AV126" s="31">
        <v>0</v>
      </c>
      <c r="AW126" s="31">
        <v>0</v>
      </c>
      <c r="AX126" s="31">
        <v>0</v>
      </c>
      <c r="AY126" s="31">
        <v>0</v>
      </c>
      <c r="AZ126" s="31">
        <v>0</v>
      </c>
      <c r="BA126" s="31">
        <v>0</v>
      </c>
      <c r="BB126" s="31">
        <v>0</v>
      </c>
      <c r="BC126" s="5">
        <v>0</v>
      </c>
      <c r="BD126" s="31">
        <v>70</v>
      </c>
      <c r="BE126" s="31">
        <v>0</v>
      </c>
      <c r="BF126" s="31">
        <v>0</v>
      </c>
      <c r="BG126" s="31">
        <v>1</v>
      </c>
      <c r="BH126" s="31">
        <v>0</v>
      </c>
      <c r="BI126" s="31">
        <v>0</v>
      </c>
      <c r="BJ126" s="31">
        <v>0</v>
      </c>
      <c r="BK126" s="31">
        <v>0</v>
      </c>
      <c r="BL126" s="31">
        <v>0</v>
      </c>
      <c r="BM126" s="31">
        <v>0</v>
      </c>
      <c r="BN126" s="31">
        <v>0</v>
      </c>
      <c r="BO126" s="31">
        <v>0</v>
      </c>
      <c r="BP126" s="31">
        <v>0</v>
      </c>
      <c r="BQ126" s="31">
        <v>0</v>
      </c>
      <c r="BR126" s="31">
        <v>0</v>
      </c>
      <c r="BS126" s="31">
        <v>0</v>
      </c>
      <c r="BT126" s="31">
        <v>0</v>
      </c>
      <c r="BU126" s="31">
        <v>0</v>
      </c>
      <c r="BV126" s="31">
        <v>0</v>
      </c>
      <c r="BW126" s="31">
        <v>0</v>
      </c>
      <c r="BX126" s="31">
        <v>0</v>
      </c>
      <c r="BY126" s="31">
        <v>0</v>
      </c>
      <c r="BZ126" s="31">
        <v>0</v>
      </c>
      <c r="CA126" s="31">
        <v>0</v>
      </c>
      <c r="CB126" s="31">
        <v>0</v>
      </c>
      <c r="CC126" s="31">
        <v>0</v>
      </c>
      <c r="CD126" s="31">
        <v>0</v>
      </c>
      <c r="CE126" s="31">
        <v>0</v>
      </c>
      <c r="CF126" s="31">
        <v>0</v>
      </c>
      <c r="CG126" s="31">
        <v>0</v>
      </c>
      <c r="CH126" s="31">
        <v>0</v>
      </c>
      <c r="CI126" s="31">
        <v>0</v>
      </c>
      <c r="CJ126" s="31">
        <v>0</v>
      </c>
      <c r="CK126" s="31">
        <v>0</v>
      </c>
      <c r="CL126" s="31">
        <v>0</v>
      </c>
      <c r="CM126" s="31">
        <v>0</v>
      </c>
      <c r="CN126" s="31">
        <v>0</v>
      </c>
      <c r="CO126" s="31">
        <v>0</v>
      </c>
      <c r="CP126" s="31">
        <v>0</v>
      </c>
      <c r="CQ126" s="31">
        <v>0</v>
      </c>
      <c r="CR126" s="31">
        <v>0</v>
      </c>
      <c r="CS126" s="5">
        <v>0</v>
      </c>
      <c r="CT126" s="31"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31">
        <v>0</v>
      </c>
      <c r="DB126" s="31">
        <v>0</v>
      </c>
      <c r="DC126" s="31">
        <v>0</v>
      </c>
      <c r="DD126" s="31">
        <v>0</v>
      </c>
      <c r="DE126" s="31">
        <v>0</v>
      </c>
      <c r="DF126" s="31">
        <v>0</v>
      </c>
      <c r="DG126" s="31">
        <v>0</v>
      </c>
      <c r="DH126" s="31">
        <v>21</v>
      </c>
      <c r="DI126" s="31">
        <v>0</v>
      </c>
      <c r="DJ126" s="31">
        <v>0</v>
      </c>
      <c r="DK126" s="31">
        <v>20</v>
      </c>
      <c r="DL126" s="5"/>
      <c r="DM126" s="31">
        <v>0</v>
      </c>
      <c r="DN126" s="31">
        <v>0</v>
      </c>
      <c r="DO126" s="31">
        <v>0</v>
      </c>
      <c r="DP126" s="66">
        <v>16</v>
      </c>
      <c r="DQ126" s="21">
        <f t="shared" si="6"/>
        <v>3575</v>
      </c>
    </row>
    <row r="127" spans="1:121" ht="15.75" thickBot="1" x14ac:dyDescent="0.3">
      <c r="A127" s="9" t="s">
        <v>213</v>
      </c>
      <c r="B127" s="5">
        <v>0</v>
      </c>
      <c r="C127" s="31">
        <v>0</v>
      </c>
      <c r="D127" s="31">
        <v>0</v>
      </c>
      <c r="E127" s="31">
        <v>0</v>
      </c>
      <c r="F127" s="31">
        <v>0</v>
      </c>
      <c r="G127" s="45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9</v>
      </c>
      <c r="O127" s="31">
        <v>0</v>
      </c>
      <c r="P127" s="31">
        <v>0</v>
      </c>
      <c r="Q127" s="31">
        <v>0</v>
      </c>
      <c r="R127" s="31">
        <v>0</v>
      </c>
      <c r="S127" s="31">
        <v>11</v>
      </c>
      <c r="T127" s="31">
        <v>0</v>
      </c>
      <c r="U127" s="31">
        <v>0</v>
      </c>
      <c r="V127" s="31">
        <v>0</v>
      </c>
      <c r="W127" s="31">
        <v>0</v>
      </c>
      <c r="X127" s="31">
        <v>21</v>
      </c>
      <c r="Y127" s="136">
        <v>0</v>
      </c>
      <c r="Z127" s="31">
        <v>4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0</v>
      </c>
      <c r="AW127" s="31">
        <v>0</v>
      </c>
      <c r="AX127" s="31">
        <v>0</v>
      </c>
      <c r="AY127" s="31">
        <v>0</v>
      </c>
      <c r="AZ127" s="31">
        <v>0</v>
      </c>
      <c r="BA127" s="31">
        <v>0</v>
      </c>
      <c r="BB127" s="31">
        <v>0</v>
      </c>
      <c r="BC127" s="5">
        <v>0</v>
      </c>
      <c r="BD127" s="31">
        <v>5</v>
      </c>
      <c r="BE127" s="31">
        <v>0</v>
      </c>
      <c r="BF127" s="31">
        <v>0</v>
      </c>
      <c r="BG127" s="31">
        <v>15</v>
      </c>
      <c r="BH127" s="31">
        <v>0</v>
      </c>
      <c r="BI127" s="31">
        <v>0</v>
      </c>
      <c r="BJ127" s="31">
        <v>0</v>
      </c>
      <c r="BK127" s="31">
        <v>0</v>
      </c>
      <c r="BL127" s="31">
        <v>0</v>
      </c>
      <c r="BM127" s="31">
        <v>0</v>
      </c>
      <c r="BN127" s="31">
        <v>0</v>
      </c>
      <c r="BO127" s="31">
        <v>0</v>
      </c>
      <c r="BP127" s="31">
        <v>0</v>
      </c>
      <c r="BQ127" s="31">
        <v>0</v>
      </c>
      <c r="BR127" s="31">
        <v>0</v>
      </c>
      <c r="BS127" s="31">
        <v>0</v>
      </c>
      <c r="BT127" s="31">
        <v>5</v>
      </c>
      <c r="BU127" s="31">
        <v>0</v>
      </c>
      <c r="BV127" s="31">
        <v>0</v>
      </c>
      <c r="BW127" s="31">
        <v>0</v>
      </c>
      <c r="BX127" s="31">
        <v>0</v>
      </c>
      <c r="BY127" s="31">
        <v>4</v>
      </c>
      <c r="BZ127" s="31">
        <v>0</v>
      </c>
      <c r="CA127" s="31">
        <v>0</v>
      </c>
      <c r="CB127" s="31">
        <v>0</v>
      </c>
      <c r="CC127" s="31">
        <v>0</v>
      </c>
      <c r="CD127" s="31">
        <v>0</v>
      </c>
      <c r="CE127" s="31">
        <v>0</v>
      </c>
      <c r="CF127" s="31">
        <v>0</v>
      </c>
      <c r="CG127" s="31">
        <v>0</v>
      </c>
      <c r="CH127" s="31">
        <v>0</v>
      </c>
      <c r="CI127" s="31">
        <v>0</v>
      </c>
      <c r="CJ127" s="31">
        <v>0</v>
      </c>
      <c r="CK127" s="31">
        <v>0</v>
      </c>
      <c r="CL127" s="31">
        <v>0</v>
      </c>
      <c r="CM127" s="31">
        <v>0</v>
      </c>
      <c r="CN127" s="31">
        <v>39</v>
      </c>
      <c r="CO127" s="31">
        <v>0</v>
      </c>
      <c r="CP127" s="31">
        <v>0</v>
      </c>
      <c r="CQ127" s="31">
        <v>0</v>
      </c>
      <c r="CR127" s="31">
        <v>0</v>
      </c>
      <c r="CS127" s="5">
        <v>0</v>
      </c>
      <c r="CT127" s="31"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9</v>
      </c>
      <c r="DI127" s="31">
        <v>0</v>
      </c>
      <c r="DJ127" s="31">
        <v>0</v>
      </c>
      <c r="DK127" s="31">
        <v>14</v>
      </c>
      <c r="DL127" s="5"/>
      <c r="DM127" s="31">
        <v>0</v>
      </c>
      <c r="DN127" s="31">
        <v>0</v>
      </c>
      <c r="DO127" s="31">
        <v>0</v>
      </c>
      <c r="DP127" s="66">
        <v>0</v>
      </c>
      <c r="DQ127" s="21">
        <f t="shared" si="6"/>
        <v>136</v>
      </c>
    </row>
    <row r="128" spans="1:121" ht="15.75" thickBot="1" x14ac:dyDescent="0.3">
      <c r="A128" s="9" t="s">
        <v>214</v>
      </c>
      <c r="B128" s="5">
        <v>0</v>
      </c>
      <c r="C128" s="31">
        <v>0</v>
      </c>
      <c r="D128" s="31">
        <v>0</v>
      </c>
      <c r="E128" s="31">
        <v>1</v>
      </c>
      <c r="F128" s="31">
        <v>0</v>
      </c>
      <c r="G128" s="45">
        <v>1</v>
      </c>
      <c r="H128" s="31">
        <v>0</v>
      </c>
      <c r="I128" s="31">
        <v>20</v>
      </c>
      <c r="J128" s="31">
        <v>0</v>
      </c>
      <c r="K128" s="31">
        <v>0</v>
      </c>
      <c r="L128" s="31">
        <v>0</v>
      </c>
      <c r="M128" s="31">
        <v>0</v>
      </c>
      <c r="N128" s="31">
        <v>84</v>
      </c>
      <c r="O128" s="31">
        <v>0</v>
      </c>
      <c r="P128" s="31">
        <v>0</v>
      </c>
      <c r="Q128" s="31">
        <v>0</v>
      </c>
      <c r="R128" s="31">
        <v>0</v>
      </c>
      <c r="S128" s="31">
        <v>2</v>
      </c>
      <c r="T128" s="31">
        <v>0</v>
      </c>
      <c r="U128" s="31">
        <v>0</v>
      </c>
      <c r="V128" s="31">
        <v>0</v>
      </c>
      <c r="W128" s="31">
        <v>0</v>
      </c>
      <c r="X128" s="31">
        <v>111</v>
      </c>
      <c r="Y128" s="136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16</v>
      </c>
      <c r="AK128" s="31">
        <v>0</v>
      </c>
      <c r="AL128" s="31">
        <v>0</v>
      </c>
      <c r="AM128" s="31">
        <v>0</v>
      </c>
      <c r="AN128" s="31">
        <v>3145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5">
        <v>0</v>
      </c>
      <c r="BD128" s="31">
        <v>4</v>
      </c>
      <c r="BE128" s="31">
        <v>0</v>
      </c>
      <c r="BF128" s="31">
        <v>0</v>
      </c>
      <c r="BG128" s="31">
        <v>8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2</v>
      </c>
      <c r="BU128" s="31">
        <v>0</v>
      </c>
      <c r="BV128" s="31">
        <v>0</v>
      </c>
      <c r="BW128" s="31">
        <v>0</v>
      </c>
      <c r="BX128" s="31">
        <v>0</v>
      </c>
      <c r="BY128" s="31">
        <v>22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8</v>
      </c>
      <c r="CJ128" s="31">
        <v>0</v>
      </c>
      <c r="CK128" s="31">
        <v>0</v>
      </c>
      <c r="CL128" s="31">
        <v>0</v>
      </c>
      <c r="CM128" s="31">
        <v>0</v>
      </c>
      <c r="CN128" s="31">
        <v>12</v>
      </c>
      <c r="CO128" s="31">
        <v>0</v>
      </c>
      <c r="CP128" s="31">
        <v>0</v>
      </c>
      <c r="CQ128" s="31">
        <v>0</v>
      </c>
      <c r="CR128" s="31">
        <v>0</v>
      </c>
      <c r="CS128" s="5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1</v>
      </c>
      <c r="DI128" s="31">
        <v>0</v>
      </c>
      <c r="DJ128" s="31">
        <v>0</v>
      </c>
      <c r="DK128" s="31">
        <v>76</v>
      </c>
      <c r="DL128" s="5"/>
      <c r="DM128" s="31">
        <v>0</v>
      </c>
      <c r="DN128" s="31">
        <v>0</v>
      </c>
      <c r="DO128" s="31">
        <v>0</v>
      </c>
      <c r="DP128" s="66">
        <v>2</v>
      </c>
      <c r="DQ128" s="21">
        <f t="shared" si="6"/>
        <v>3515</v>
      </c>
    </row>
    <row r="129" spans="1:121" ht="15.75" thickBot="1" x14ac:dyDescent="0.3">
      <c r="A129" s="9" t="s">
        <v>196</v>
      </c>
      <c r="B129" s="5">
        <v>86</v>
      </c>
      <c r="C129" s="31">
        <v>0</v>
      </c>
      <c r="D129" s="31">
        <v>0</v>
      </c>
      <c r="E129" s="31">
        <v>12</v>
      </c>
      <c r="F129" s="31">
        <v>35</v>
      </c>
      <c r="G129" s="45">
        <v>890</v>
      </c>
      <c r="H129" s="31">
        <v>0</v>
      </c>
      <c r="I129" s="31">
        <v>8903</v>
      </c>
      <c r="J129" s="31">
        <v>0</v>
      </c>
      <c r="K129" s="31">
        <v>0</v>
      </c>
      <c r="L129" s="31">
        <v>0</v>
      </c>
      <c r="M129" s="31">
        <v>0</v>
      </c>
      <c r="N129" s="31">
        <v>270</v>
      </c>
      <c r="O129" s="31">
        <v>0</v>
      </c>
      <c r="P129" s="31">
        <v>2597</v>
      </c>
      <c r="Q129" s="31">
        <v>0</v>
      </c>
      <c r="R129" s="31">
        <v>0</v>
      </c>
      <c r="S129" s="31">
        <v>111</v>
      </c>
      <c r="T129" s="31">
        <v>0</v>
      </c>
      <c r="U129" s="31">
        <v>0</v>
      </c>
      <c r="V129" s="31">
        <v>0</v>
      </c>
      <c r="W129" s="31">
        <v>0</v>
      </c>
      <c r="X129" s="31">
        <v>8908</v>
      </c>
      <c r="Y129" s="136">
        <v>0</v>
      </c>
      <c r="Z129" s="31">
        <v>1547</v>
      </c>
      <c r="AA129" s="31">
        <v>0</v>
      </c>
      <c r="AB129" s="31">
        <v>0</v>
      </c>
      <c r="AC129" s="31">
        <v>0</v>
      </c>
      <c r="AD129" s="31">
        <v>0</v>
      </c>
      <c r="AE129" s="31">
        <v>2224</v>
      </c>
      <c r="AF129" s="31">
        <v>0</v>
      </c>
      <c r="AG129" s="31">
        <v>0</v>
      </c>
      <c r="AH129" s="31">
        <v>0</v>
      </c>
      <c r="AI129" s="31">
        <v>0</v>
      </c>
      <c r="AJ129" s="31">
        <v>10225</v>
      </c>
      <c r="AK129" s="31">
        <v>0</v>
      </c>
      <c r="AL129" s="31">
        <v>0</v>
      </c>
      <c r="AM129" s="31">
        <v>8</v>
      </c>
      <c r="AN129" s="31">
        <v>994244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3</v>
      </c>
      <c r="AW129" s="31">
        <v>6119</v>
      </c>
      <c r="AX129" s="31">
        <v>0</v>
      </c>
      <c r="AY129" s="31">
        <v>0</v>
      </c>
      <c r="AZ129" s="31">
        <v>0</v>
      </c>
      <c r="BA129" s="31">
        <v>0</v>
      </c>
      <c r="BB129" s="31">
        <v>0</v>
      </c>
      <c r="BC129" s="5">
        <v>0</v>
      </c>
      <c r="BD129" s="31">
        <v>4754</v>
      </c>
      <c r="BE129" s="31">
        <v>0</v>
      </c>
      <c r="BF129" s="31">
        <v>0</v>
      </c>
      <c r="BG129" s="31">
        <v>601</v>
      </c>
      <c r="BH129" s="31">
        <v>0</v>
      </c>
      <c r="BI129" s="31">
        <v>0</v>
      </c>
      <c r="BJ129" s="31">
        <v>0</v>
      </c>
      <c r="BK129" s="31">
        <v>0</v>
      </c>
      <c r="BL129" s="31">
        <v>16</v>
      </c>
      <c r="BM129" s="31">
        <v>0</v>
      </c>
      <c r="BN129" s="31">
        <v>0</v>
      </c>
      <c r="BO129" s="31">
        <v>0</v>
      </c>
      <c r="BP129" s="31">
        <v>0</v>
      </c>
      <c r="BQ129" s="31">
        <v>0</v>
      </c>
      <c r="BR129" s="31">
        <v>0</v>
      </c>
      <c r="BS129" s="31">
        <v>0</v>
      </c>
      <c r="BT129" s="31">
        <v>11</v>
      </c>
      <c r="BU129" s="31">
        <v>2755</v>
      </c>
      <c r="BV129" s="31">
        <v>0</v>
      </c>
      <c r="BW129" s="31">
        <v>0</v>
      </c>
      <c r="BX129" s="31">
        <v>0</v>
      </c>
      <c r="BY129" s="31">
        <v>1216</v>
      </c>
      <c r="BZ129" s="31">
        <v>0</v>
      </c>
      <c r="CA129" s="31">
        <v>0</v>
      </c>
      <c r="CB129" s="31">
        <v>0</v>
      </c>
      <c r="CC129" s="31">
        <v>0</v>
      </c>
      <c r="CD129" s="31">
        <v>42</v>
      </c>
      <c r="CE129" s="31">
        <v>0</v>
      </c>
      <c r="CF129" s="31">
        <v>0</v>
      </c>
      <c r="CG129" s="31">
        <v>0</v>
      </c>
      <c r="CH129" s="31">
        <v>0</v>
      </c>
      <c r="CI129" s="31">
        <v>8</v>
      </c>
      <c r="CJ129" s="31">
        <v>0</v>
      </c>
      <c r="CK129" s="31">
        <v>0</v>
      </c>
      <c r="CL129" s="31">
        <v>0</v>
      </c>
      <c r="CM129" s="31">
        <v>0</v>
      </c>
      <c r="CN129" s="31">
        <v>41628</v>
      </c>
      <c r="CO129" s="31">
        <v>2264</v>
      </c>
      <c r="CP129" s="31">
        <v>0</v>
      </c>
      <c r="CQ129" s="31">
        <v>8</v>
      </c>
      <c r="CR129" s="31">
        <v>0</v>
      </c>
      <c r="CS129" s="5">
        <v>0</v>
      </c>
      <c r="CT129" s="31"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31">
        <v>1374</v>
      </c>
      <c r="DB129" s="31">
        <v>0</v>
      </c>
      <c r="DC129" s="31">
        <v>189</v>
      </c>
      <c r="DD129" s="31">
        <v>0</v>
      </c>
      <c r="DE129" s="31">
        <v>0</v>
      </c>
      <c r="DF129" s="31">
        <v>0</v>
      </c>
      <c r="DG129" s="31">
        <v>0</v>
      </c>
      <c r="DH129" s="31">
        <v>2688</v>
      </c>
      <c r="DI129" s="31">
        <v>0</v>
      </c>
      <c r="DJ129" s="31">
        <v>0</v>
      </c>
      <c r="DK129" s="31">
        <v>8052</v>
      </c>
      <c r="DL129" s="5"/>
      <c r="DM129" s="31">
        <v>0</v>
      </c>
      <c r="DN129" s="31">
        <v>0</v>
      </c>
      <c r="DO129" s="31">
        <v>14665</v>
      </c>
      <c r="DP129" s="66">
        <v>957</v>
      </c>
      <c r="DQ129" s="21">
        <f t="shared" si="6"/>
        <v>1117410</v>
      </c>
    </row>
    <row r="130" spans="1:121" ht="15.75" thickBot="1" x14ac:dyDescent="0.3">
      <c r="A130" s="9" t="s">
        <v>215</v>
      </c>
      <c r="B130" s="5">
        <v>1174</v>
      </c>
      <c r="C130" s="31">
        <v>0</v>
      </c>
      <c r="D130" s="31">
        <v>0</v>
      </c>
      <c r="E130" s="31">
        <v>444</v>
      </c>
      <c r="F130" s="31">
        <v>545</v>
      </c>
      <c r="G130" s="43">
        <v>17247</v>
      </c>
      <c r="H130" s="31">
        <v>0</v>
      </c>
      <c r="I130" s="31">
        <v>293285</v>
      </c>
      <c r="J130" s="31">
        <v>0</v>
      </c>
      <c r="K130" s="31">
        <v>0</v>
      </c>
      <c r="L130" s="31">
        <v>0</v>
      </c>
      <c r="M130" s="31">
        <v>0</v>
      </c>
      <c r="N130" s="31">
        <v>12770</v>
      </c>
      <c r="O130" s="31">
        <v>0</v>
      </c>
      <c r="P130" s="31">
        <v>65080</v>
      </c>
      <c r="Q130" s="31">
        <v>0</v>
      </c>
      <c r="R130" s="31">
        <v>0</v>
      </c>
      <c r="S130" s="31">
        <v>4471</v>
      </c>
      <c r="T130" s="31">
        <v>0</v>
      </c>
      <c r="U130" s="31">
        <v>0</v>
      </c>
      <c r="V130" s="31">
        <v>0</v>
      </c>
      <c r="W130" s="31">
        <v>0</v>
      </c>
      <c r="X130" s="31">
        <v>151793</v>
      </c>
      <c r="Y130" s="133">
        <v>0</v>
      </c>
      <c r="Z130" s="31">
        <v>34448</v>
      </c>
      <c r="AA130" s="31">
        <v>0</v>
      </c>
      <c r="AB130" s="31">
        <v>0</v>
      </c>
      <c r="AC130" s="31">
        <v>0</v>
      </c>
      <c r="AD130" s="31">
        <v>0</v>
      </c>
      <c r="AE130" s="31">
        <v>63772</v>
      </c>
      <c r="AF130" s="31">
        <v>0</v>
      </c>
      <c r="AG130" s="31">
        <v>0</v>
      </c>
      <c r="AH130" s="31">
        <v>0</v>
      </c>
      <c r="AI130" s="31">
        <v>0</v>
      </c>
      <c r="AJ130" s="31">
        <v>138717</v>
      </c>
      <c r="AK130" s="31">
        <v>0</v>
      </c>
      <c r="AL130" s="31">
        <v>0</v>
      </c>
      <c r="AM130" s="31">
        <v>200</v>
      </c>
      <c r="AN130" s="31">
        <v>10621603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152</v>
      </c>
      <c r="AW130" s="31">
        <v>142768</v>
      </c>
      <c r="AX130" s="31">
        <v>0</v>
      </c>
      <c r="AY130" s="31">
        <v>0</v>
      </c>
      <c r="AZ130" s="31">
        <v>0</v>
      </c>
      <c r="BA130" s="31">
        <v>0</v>
      </c>
      <c r="BB130" s="31">
        <v>0</v>
      </c>
      <c r="BC130" s="5">
        <v>0</v>
      </c>
      <c r="BD130" s="31">
        <v>74129</v>
      </c>
      <c r="BE130" s="31">
        <v>0</v>
      </c>
      <c r="BF130" s="31">
        <v>0</v>
      </c>
      <c r="BG130" s="31">
        <v>14361</v>
      </c>
      <c r="BH130" s="31">
        <v>0</v>
      </c>
      <c r="BI130" s="31">
        <v>0</v>
      </c>
      <c r="BJ130" s="31">
        <v>0</v>
      </c>
      <c r="BK130" s="31">
        <v>0</v>
      </c>
      <c r="BL130" s="31">
        <v>3974</v>
      </c>
      <c r="BM130" s="31">
        <v>0</v>
      </c>
      <c r="BN130" s="31">
        <v>0</v>
      </c>
      <c r="BO130" s="31">
        <v>0</v>
      </c>
      <c r="BP130" s="31">
        <v>0</v>
      </c>
      <c r="BQ130" s="31">
        <v>0</v>
      </c>
      <c r="BR130" s="31">
        <v>0</v>
      </c>
      <c r="BS130" s="31">
        <v>0</v>
      </c>
      <c r="BT130" s="31">
        <v>862</v>
      </c>
      <c r="BU130" s="31">
        <v>24507</v>
      </c>
      <c r="BV130" s="31">
        <v>0</v>
      </c>
      <c r="BW130" s="31">
        <v>0</v>
      </c>
      <c r="BX130" s="31">
        <v>0</v>
      </c>
      <c r="BY130" s="31">
        <v>22790</v>
      </c>
      <c r="BZ130" s="31">
        <v>0</v>
      </c>
      <c r="CA130" s="31">
        <v>0</v>
      </c>
      <c r="CB130" s="31">
        <v>0</v>
      </c>
      <c r="CC130" s="31">
        <v>0</v>
      </c>
      <c r="CD130" s="31">
        <v>1124</v>
      </c>
      <c r="CE130" s="31">
        <v>0</v>
      </c>
      <c r="CF130" s="31">
        <v>0</v>
      </c>
      <c r="CG130" s="31">
        <v>0</v>
      </c>
      <c r="CH130" s="31">
        <v>0</v>
      </c>
      <c r="CI130" s="31">
        <v>463</v>
      </c>
      <c r="CJ130" s="31">
        <v>0</v>
      </c>
      <c r="CK130" s="31">
        <v>0</v>
      </c>
      <c r="CL130" s="31">
        <v>0</v>
      </c>
      <c r="CM130" s="31">
        <v>0</v>
      </c>
      <c r="CN130" s="31">
        <v>599132</v>
      </c>
      <c r="CO130" s="31">
        <v>55977</v>
      </c>
      <c r="CP130" s="31">
        <v>0</v>
      </c>
      <c r="CQ130" s="31">
        <v>545</v>
      </c>
      <c r="CR130" s="31">
        <v>0</v>
      </c>
      <c r="CS130" s="5">
        <v>0</v>
      </c>
      <c r="CT130" s="31"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31">
        <v>53347</v>
      </c>
      <c r="DB130" s="31">
        <v>0</v>
      </c>
      <c r="DC130" s="31">
        <v>5403</v>
      </c>
      <c r="DD130" s="31">
        <v>0</v>
      </c>
      <c r="DE130" s="31">
        <v>0</v>
      </c>
      <c r="DF130" s="31">
        <v>0</v>
      </c>
      <c r="DG130" s="31">
        <v>0</v>
      </c>
      <c r="DH130" s="31">
        <v>49238</v>
      </c>
      <c r="DI130" s="31">
        <v>0</v>
      </c>
      <c r="DJ130" s="31">
        <v>0</v>
      </c>
      <c r="DK130" s="31">
        <v>110495</v>
      </c>
      <c r="DL130" s="5"/>
      <c r="DM130" s="31">
        <v>0</v>
      </c>
      <c r="DN130" s="31">
        <v>0</v>
      </c>
      <c r="DO130" s="31">
        <v>475570</v>
      </c>
      <c r="DP130" s="66">
        <v>14334</v>
      </c>
      <c r="DQ130" s="21">
        <f t="shared" si="6"/>
        <v>13054720</v>
      </c>
    </row>
    <row r="131" spans="1:121" ht="15.75" thickBot="1" x14ac:dyDescent="0.3">
      <c r="A131" s="9" t="s">
        <v>197</v>
      </c>
      <c r="B131" s="5">
        <v>109847.99999999999</v>
      </c>
      <c r="C131" s="31">
        <v>0</v>
      </c>
      <c r="D131" s="31">
        <v>0</v>
      </c>
      <c r="E131" s="31">
        <v>30234.719999999998</v>
      </c>
      <c r="F131" s="31">
        <v>0</v>
      </c>
      <c r="G131" s="50">
        <v>1439750.6400000001</v>
      </c>
      <c r="H131" s="31">
        <v>0</v>
      </c>
      <c r="I131" s="31">
        <v>19601727.780000001</v>
      </c>
      <c r="J131" s="31">
        <v>0</v>
      </c>
      <c r="K131" s="31">
        <v>0</v>
      </c>
      <c r="L131" s="31">
        <v>0</v>
      </c>
      <c r="M131" s="31">
        <v>0</v>
      </c>
      <c r="N131" s="31">
        <v>1475902.08</v>
      </c>
      <c r="O131" s="31">
        <v>0</v>
      </c>
      <c r="P131" s="31">
        <v>4865229.9600000018</v>
      </c>
      <c r="Q131" s="31">
        <v>0</v>
      </c>
      <c r="R131" s="31">
        <v>0</v>
      </c>
      <c r="S131" s="31">
        <v>482708.27999999997</v>
      </c>
      <c r="T131" s="31">
        <v>0</v>
      </c>
      <c r="U131" s="31">
        <v>0</v>
      </c>
      <c r="V131" s="31">
        <v>0</v>
      </c>
      <c r="W131" s="31">
        <v>0</v>
      </c>
      <c r="X131" s="31">
        <v>18717989.879999995</v>
      </c>
      <c r="Y131" s="141">
        <v>0</v>
      </c>
      <c r="Z131" s="31">
        <v>3489393.12</v>
      </c>
      <c r="AA131" s="31">
        <v>0</v>
      </c>
      <c r="AB131" s="31">
        <v>0</v>
      </c>
      <c r="AC131" s="31">
        <v>0</v>
      </c>
      <c r="AD131" s="31">
        <v>0</v>
      </c>
      <c r="AE131" s="31">
        <v>9292624.5600000024</v>
      </c>
      <c r="AF131" s="31">
        <v>0</v>
      </c>
      <c r="AG131" s="31">
        <v>0</v>
      </c>
      <c r="AH131" s="31">
        <v>0</v>
      </c>
      <c r="AI131" s="31">
        <v>0</v>
      </c>
      <c r="AJ131" s="31">
        <v>9103487.7599999998</v>
      </c>
      <c r="AK131" s="31">
        <v>0</v>
      </c>
      <c r="AL131" s="31">
        <v>0</v>
      </c>
      <c r="AM131" s="31">
        <v>13843.199999999999</v>
      </c>
      <c r="AN131" s="31">
        <v>2328828847.0799999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29280.6</v>
      </c>
      <c r="AW131" s="31">
        <v>8296823.1599999992</v>
      </c>
      <c r="AX131" s="31">
        <v>0</v>
      </c>
      <c r="AY131" s="31">
        <v>0</v>
      </c>
      <c r="AZ131" s="31">
        <v>0</v>
      </c>
      <c r="BA131" s="31">
        <v>0</v>
      </c>
      <c r="BB131" s="31">
        <v>0</v>
      </c>
      <c r="BC131" s="5">
        <v>0</v>
      </c>
      <c r="BD131" s="31">
        <v>7467979.3200000003</v>
      </c>
      <c r="BE131" s="31">
        <v>0</v>
      </c>
      <c r="BF131" s="31">
        <v>0</v>
      </c>
      <c r="BG131" s="31">
        <v>979113.84</v>
      </c>
      <c r="BH131" s="31">
        <v>0</v>
      </c>
      <c r="BI131" s="31">
        <v>0</v>
      </c>
      <c r="BJ131" s="31">
        <v>0</v>
      </c>
      <c r="BK131" s="31">
        <v>0</v>
      </c>
      <c r="BL131" s="31">
        <v>783930.72</v>
      </c>
      <c r="BM131" s="31">
        <v>0</v>
      </c>
      <c r="BN131" s="31">
        <v>0</v>
      </c>
      <c r="BO131" s="31">
        <v>0</v>
      </c>
      <c r="BP131" s="31">
        <v>0</v>
      </c>
      <c r="BQ131" s="31">
        <v>0</v>
      </c>
      <c r="BR131" s="31">
        <v>0</v>
      </c>
      <c r="BS131" s="31">
        <v>0</v>
      </c>
      <c r="BT131" s="31">
        <v>89652.6</v>
      </c>
      <c r="BU131" s="31">
        <v>3478870.92</v>
      </c>
      <c r="BV131" s="31">
        <v>0</v>
      </c>
      <c r="BW131" s="31">
        <v>0</v>
      </c>
      <c r="BX131" s="31">
        <v>0</v>
      </c>
      <c r="BY131" s="31">
        <v>2568398.7600000002</v>
      </c>
      <c r="BZ131" s="31">
        <v>0</v>
      </c>
      <c r="CA131" s="31">
        <v>0</v>
      </c>
      <c r="CB131" s="31">
        <v>0</v>
      </c>
      <c r="CC131" s="31">
        <v>0</v>
      </c>
      <c r="CD131" s="31">
        <v>93024.72</v>
      </c>
      <c r="CE131" s="31">
        <v>0</v>
      </c>
      <c r="CF131" s="31">
        <v>0</v>
      </c>
      <c r="CG131" s="31">
        <v>0</v>
      </c>
      <c r="CH131" s="31">
        <v>0</v>
      </c>
      <c r="CI131" s="31">
        <v>0</v>
      </c>
      <c r="CJ131" s="31">
        <v>0</v>
      </c>
      <c r="CK131" s="31">
        <v>0</v>
      </c>
      <c r="CL131" s="31">
        <v>0</v>
      </c>
      <c r="CM131" s="31">
        <v>0</v>
      </c>
      <c r="CN131" s="31">
        <v>81946478.400000006</v>
      </c>
      <c r="CO131" s="31">
        <v>5074204.5600000005</v>
      </c>
      <c r="CP131" s="31">
        <v>0</v>
      </c>
      <c r="CQ131" s="31">
        <v>56920.800000000003</v>
      </c>
      <c r="CR131" s="31">
        <v>0</v>
      </c>
      <c r="CS131" s="5">
        <v>0</v>
      </c>
      <c r="CT131" s="31">
        <v>0</v>
      </c>
      <c r="CU131" s="31">
        <v>0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31">
        <v>2743062.9600000004</v>
      </c>
      <c r="DB131" s="31">
        <v>0</v>
      </c>
      <c r="DC131" s="31">
        <v>489130.92</v>
      </c>
      <c r="DD131" s="31">
        <v>0</v>
      </c>
      <c r="DE131" s="31">
        <v>0</v>
      </c>
      <c r="DF131" s="31">
        <v>0</v>
      </c>
      <c r="DG131" s="31">
        <v>0</v>
      </c>
      <c r="DH131" s="31">
        <v>5357963.76</v>
      </c>
      <c r="DI131" s="31">
        <v>0</v>
      </c>
      <c r="DJ131" s="31">
        <v>0</v>
      </c>
      <c r="DK131" s="31">
        <v>8293980.3599999985</v>
      </c>
      <c r="DL131" s="5"/>
      <c r="DM131" s="31">
        <v>0</v>
      </c>
      <c r="DN131" s="31">
        <v>0</v>
      </c>
      <c r="DO131" s="31">
        <v>34448543.759999998</v>
      </c>
      <c r="DP131" s="66">
        <v>1906929</v>
      </c>
      <c r="DQ131" s="21">
        <f t="shared" si="6"/>
        <v>2561555876.2200007</v>
      </c>
    </row>
    <row r="132" spans="1:121" ht="15.75" thickBot="1" x14ac:dyDescent="0.3">
      <c r="A132" s="9" t="s">
        <v>198</v>
      </c>
      <c r="B132" s="5">
        <v>27461.999999999996</v>
      </c>
      <c r="C132" s="31">
        <v>0</v>
      </c>
      <c r="D132" s="31">
        <v>0</v>
      </c>
      <c r="E132" s="31">
        <v>6046.9440000000004</v>
      </c>
      <c r="F132" s="31">
        <v>0</v>
      </c>
      <c r="G132" s="50">
        <v>287950.12799999997</v>
      </c>
      <c r="H132" s="31">
        <v>0</v>
      </c>
      <c r="I132" s="31">
        <v>3920345.5559999994</v>
      </c>
      <c r="J132" s="31">
        <v>0</v>
      </c>
      <c r="K132" s="31">
        <v>0</v>
      </c>
      <c r="L132" s="31">
        <v>0</v>
      </c>
      <c r="M132" s="31">
        <v>0</v>
      </c>
      <c r="N132" s="31">
        <v>295180.41599999997</v>
      </c>
      <c r="O132" s="31">
        <v>0</v>
      </c>
      <c r="P132" s="31">
        <v>973045.99200000009</v>
      </c>
      <c r="Q132" s="31">
        <v>0</v>
      </c>
      <c r="R132" s="31">
        <v>0</v>
      </c>
      <c r="S132" s="31">
        <v>96541.655999999988</v>
      </c>
      <c r="T132" s="31">
        <v>0</v>
      </c>
      <c r="U132" s="31">
        <v>0</v>
      </c>
      <c r="V132" s="31">
        <v>0</v>
      </c>
      <c r="W132" s="31">
        <v>0</v>
      </c>
      <c r="X132" s="31">
        <v>3743597.9760000026</v>
      </c>
      <c r="Y132" s="141">
        <v>0</v>
      </c>
      <c r="Z132" s="31">
        <v>697878.62400000007</v>
      </c>
      <c r="AA132" s="31">
        <v>0</v>
      </c>
      <c r="AB132" s="31">
        <v>0</v>
      </c>
      <c r="AC132" s="31">
        <v>0</v>
      </c>
      <c r="AD132" s="31">
        <v>0</v>
      </c>
      <c r="AE132" s="31">
        <v>1858524.912</v>
      </c>
      <c r="AF132" s="31">
        <v>0</v>
      </c>
      <c r="AG132" s="31">
        <v>0</v>
      </c>
      <c r="AH132" s="31">
        <v>0</v>
      </c>
      <c r="AI132" s="31">
        <v>0</v>
      </c>
      <c r="AJ132" s="31">
        <v>1820697.5520000001</v>
      </c>
      <c r="AK132" s="31">
        <v>0</v>
      </c>
      <c r="AL132" s="31">
        <v>0</v>
      </c>
      <c r="AM132" s="31">
        <v>2768.64</v>
      </c>
      <c r="AN132" s="31">
        <v>602639122.67999983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5856.12</v>
      </c>
      <c r="AW132" s="31">
        <v>1659364.6320000002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5">
        <v>0</v>
      </c>
      <c r="BD132" s="31">
        <v>1493595.8640000001</v>
      </c>
      <c r="BE132" s="31">
        <v>0</v>
      </c>
      <c r="BF132" s="31">
        <v>0</v>
      </c>
      <c r="BG132" s="31">
        <v>195822.76800000001</v>
      </c>
      <c r="BH132" s="31">
        <v>0</v>
      </c>
      <c r="BI132" s="31">
        <v>0</v>
      </c>
      <c r="BJ132" s="31">
        <v>0</v>
      </c>
      <c r="BK132" s="31">
        <v>0</v>
      </c>
      <c r="BL132" s="31">
        <v>156786.144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17930.52</v>
      </c>
      <c r="BU132" s="31">
        <v>695774.18399999989</v>
      </c>
      <c r="BV132" s="31">
        <v>0</v>
      </c>
      <c r="BW132" s="31">
        <v>0</v>
      </c>
      <c r="BX132" s="31">
        <v>0</v>
      </c>
      <c r="BY132" s="31">
        <v>513679.75200000004</v>
      </c>
      <c r="BZ132" s="31">
        <v>0</v>
      </c>
      <c r="CA132" s="31">
        <v>0</v>
      </c>
      <c r="CB132" s="31">
        <v>0</v>
      </c>
      <c r="CC132" s="31">
        <v>0</v>
      </c>
      <c r="CD132" s="31">
        <v>18604.944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24583943.52</v>
      </c>
      <c r="CO132" s="31">
        <v>1014840.9120000002</v>
      </c>
      <c r="CP132" s="31">
        <v>0</v>
      </c>
      <c r="CQ132" s="31">
        <v>11384.160000000002</v>
      </c>
      <c r="CR132" s="31">
        <v>0</v>
      </c>
      <c r="CS132" s="5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548612.59200000006</v>
      </c>
      <c r="DB132" s="31">
        <v>0</v>
      </c>
      <c r="DC132" s="31">
        <v>97826.184000000008</v>
      </c>
      <c r="DD132" s="31">
        <v>0</v>
      </c>
      <c r="DE132" s="31">
        <v>0</v>
      </c>
      <c r="DF132" s="31">
        <v>0</v>
      </c>
      <c r="DG132" s="31">
        <v>0</v>
      </c>
      <c r="DH132" s="31">
        <v>1071592.7520000001</v>
      </c>
      <c r="DI132" s="31">
        <v>0</v>
      </c>
      <c r="DJ132" s="31">
        <v>0</v>
      </c>
      <c r="DK132" s="31">
        <v>1658796.0720000004</v>
      </c>
      <c r="DL132" s="5"/>
      <c r="DM132" s="31">
        <v>0</v>
      </c>
      <c r="DN132" s="31">
        <v>0</v>
      </c>
      <c r="DO132" s="31">
        <v>6889708.7520000003</v>
      </c>
      <c r="DP132" s="66">
        <v>381385.8000000001</v>
      </c>
      <c r="DQ132" s="21">
        <f t="shared" si="6"/>
        <v>657384668.74799967</v>
      </c>
    </row>
    <row r="133" spans="1:121" ht="15.75" thickBot="1" x14ac:dyDescent="0.3">
      <c r="A133" s="9" t="s">
        <v>199</v>
      </c>
      <c r="B133" s="5">
        <v>6865.4999999999991</v>
      </c>
      <c r="C133" s="31">
        <v>0</v>
      </c>
      <c r="D133" s="31">
        <v>0</v>
      </c>
      <c r="E133" s="31">
        <v>1088.44992</v>
      </c>
      <c r="F133" s="31">
        <v>0</v>
      </c>
      <c r="G133" s="50">
        <v>51831.02304</v>
      </c>
      <c r="H133" s="31">
        <v>0</v>
      </c>
      <c r="I133" s="31">
        <v>705662.20007999975</v>
      </c>
      <c r="J133" s="31">
        <v>0</v>
      </c>
      <c r="K133" s="31">
        <v>0</v>
      </c>
      <c r="L133" s="31">
        <v>0</v>
      </c>
      <c r="M133" s="31">
        <v>0</v>
      </c>
      <c r="N133" s="31">
        <v>53132.474879999994</v>
      </c>
      <c r="O133" s="31">
        <v>0</v>
      </c>
      <c r="P133" s="31">
        <v>175148.27856000004</v>
      </c>
      <c r="Q133" s="31">
        <v>0</v>
      </c>
      <c r="R133" s="31">
        <v>0</v>
      </c>
      <c r="S133" s="31">
        <v>17377.498080000001</v>
      </c>
      <c r="T133" s="31">
        <v>0</v>
      </c>
      <c r="U133" s="31">
        <v>0</v>
      </c>
      <c r="V133" s="31">
        <v>0</v>
      </c>
      <c r="W133" s="31">
        <v>0</v>
      </c>
      <c r="X133" s="31">
        <v>673847.63567999995</v>
      </c>
      <c r="Y133" s="141">
        <v>0</v>
      </c>
      <c r="Z133" s="31">
        <v>125618.15231999996</v>
      </c>
      <c r="AA133" s="31">
        <v>0</v>
      </c>
      <c r="AB133" s="31">
        <v>0</v>
      </c>
      <c r="AC133" s="31">
        <v>0</v>
      </c>
      <c r="AD133" s="31">
        <v>0</v>
      </c>
      <c r="AE133" s="31">
        <v>334534.48416000005</v>
      </c>
      <c r="AF133" s="31">
        <v>0</v>
      </c>
      <c r="AG133" s="31">
        <v>0</v>
      </c>
      <c r="AH133" s="31">
        <v>0</v>
      </c>
      <c r="AI133" s="31">
        <v>0</v>
      </c>
      <c r="AJ133" s="31">
        <v>327725.5593599999</v>
      </c>
      <c r="AK133" s="31">
        <v>0</v>
      </c>
      <c r="AL133" s="31">
        <v>0</v>
      </c>
      <c r="AM133" s="31">
        <v>498.35519999999997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1054.1016</v>
      </c>
      <c r="AW133" s="31">
        <v>298685.63376</v>
      </c>
      <c r="AX133" s="31">
        <v>0</v>
      </c>
      <c r="AY133" s="31">
        <v>0</v>
      </c>
      <c r="AZ133" s="31">
        <v>0</v>
      </c>
      <c r="BA133" s="31">
        <v>0</v>
      </c>
      <c r="BB133" s="31">
        <v>0</v>
      </c>
      <c r="BC133" s="5">
        <v>0</v>
      </c>
      <c r="BD133" s="31">
        <v>268847.25552000006</v>
      </c>
      <c r="BE133" s="31">
        <v>0</v>
      </c>
      <c r="BF133" s="31">
        <v>0</v>
      </c>
      <c r="BG133" s="31">
        <v>35248.098239999985</v>
      </c>
      <c r="BH133" s="31">
        <v>0</v>
      </c>
      <c r="BI133" s="31">
        <v>0</v>
      </c>
      <c r="BJ133" s="31">
        <v>0</v>
      </c>
      <c r="BK133" s="31">
        <v>0</v>
      </c>
      <c r="BL133" s="31">
        <v>28221.50592</v>
      </c>
      <c r="BM133" s="31">
        <v>0</v>
      </c>
      <c r="BN133" s="31">
        <v>0</v>
      </c>
      <c r="BO133" s="31">
        <v>0</v>
      </c>
      <c r="BP133" s="31">
        <v>0</v>
      </c>
      <c r="BQ133" s="31">
        <v>0</v>
      </c>
      <c r="BR133" s="31">
        <v>0</v>
      </c>
      <c r="BS133" s="31">
        <v>0</v>
      </c>
      <c r="BT133" s="31">
        <v>3227.4935999999998</v>
      </c>
      <c r="BU133" s="31">
        <v>125239.35311999999</v>
      </c>
      <c r="BV133" s="31">
        <v>0</v>
      </c>
      <c r="BW133" s="31">
        <v>0</v>
      </c>
      <c r="BX133" s="31">
        <v>0</v>
      </c>
      <c r="BY133" s="31">
        <v>92462.355359999972</v>
      </c>
      <c r="BZ133" s="31">
        <v>0</v>
      </c>
      <c r="CA133" s="31">
        <v>0</v>
      </c>
      <c r="CB133" s="31">
        <v>0</v>
      </c>
      <c r="CC133" s="31">
        <v>0</v>
      </c>
      <c r="CD133" s="31">
        <v>3348.8899200000001</v>
      </c>
      <c r="CE133" s="31">
        <v>0</v>
      </c>
      <c r="CF133" s="31">
        <v>0</v>
      </c>
      <c r="CG133" s="31">
        <v>0</v>
      </c>
      <c r="CH133" s="31">
        <v>0</v>
      </c>
      <c r="CI133" s="31">
        <v>0</v>
      </c>
      <c r="CJ133" s="31">
        <v>0</v>
      </c>
      <c r="CK133" s="31">
        <v>0</v>
      </c>
      <c r="CL133" s="31">
        <v>0</v>
      </c>
      <c r="CM133" s="31">
        <v>0</v>
      </c>
      <c r="CN133" s="31">
        <v>5326521.0960000027</v>
      </c>
      <c r="CO133" s="31">
        <v>182671.36416000003</v>
      </c>
      <c r="CP133" s="31">
        <v>0</v>
      </c>
      <c r="CQ133" s="31">
        <v>2049.1487999999999</v>
      </c>
      <c r="CR133" s="31">
        <v>0</v>
      </c>
      <c r="CS133" s="5">
        <v>0</v>
      </c>
      <c r="CT133" s="31">
        <v>0</v>
      </c>
      <c r="CU133" s="31">
        <v>0</v>
      </c>
      <c r="CV133" s="31">
        <v>0</v>
      </c>
      <c r="CW133" s="31">
        <v>0</v>
      </c>
      <c r="CX133" s="31">
        <v>0</v>
      </c>
      <c r="CY133" s="31">
        <v>0</v>
      </c>
      <c r="CZ133" s="31">
        <v>0</v>
      </c>
      <c r="DA133" s="31">
        <v>98750.266560000004</v>
      </c>
      <c r="DB133" s="31">
        <v>0</v>
      </c>
      <c r="DC133" s="31">
        <v>17608.71312</v>
      </c>
      <c r="DD133" s="31">
        <v>0</v>
      </c>
      <c r="DE133" s="31">
        <v>0</v>
      </c>
      <c r="DF133" s="31">
        <v>0</v>
      </c>
      <c r="DG133" s="31">
        <v>0</v>
      </c>
      <c r="DH133" s="31">
        <v>192886.69535999998</v>
      </c>
      <c r="DI133" s="31">
        <v>0</v>
      </c>
      <c r="DJ133" s="31">
        <v>0</v>
      </c>
      <c r="DK133" s="31">
        <v>298583.29295999999</v>
      </c>
      <c r="DL133" s="5"/>
      <c r="DM133" s="31">
        <v>0</v>
      </c>
      <c r="DN133" s="31">
        <v>0</v>
      </c>
      <c r="DO133" s="31">
        <v>1240147.5753599999</v>
      </c>
      <c r="DP133" s="66">
        <v>68649.444000000003</v>
      </c>
      <c r="DQ133" s="21">
        <f t="shared" si="6"/>
        <v>10757531.894640002</v>
      </c>
    </row>
    <row r="134" spans="1:121" ht="15.75" thickBot="1" x14ac:dyDescent="0.3">
      <c r="A134" s="9" t="s">
        <v>200</v>
      </c>
      <c r="B134" s="5">
        <v>144175.49999999997</v>
      </c>
      <c r="C134" s="31">
        <v>0</v>
      </c>
      <c r="D134" s="31">
        <v>0</v>
      </c>
      <c r="E134" s="31">
        <v>37370.113919999996</v>
      </c>
      <c r="F134" s="31">
        <v>0</v>
      </c>
      <c r="G134" s="50">
        <v>1779531.79104</v>
      </c>
      <c r="H134" s="31">
        <v>0</v>
      </c>
      <c r="I134" s="31">
        <v>24227735.536079999</v>
      </c>
      <c r="J134" s="31">
        <v>0</v>
      </c>
      <c r="K134" s="31">
        <v>0</v>
      </c>
      <c r="L134" s="31">
        <v>0</v>
      </c>
      <c r="M134" s="31">
        <v>0</v>
      </c>
      <c r="N134" s="31">
        <v>1824214.9708799999</v>
      </c>
      <c r="O134" s="31">
        <v>0</v>
      </c>
      <c r="P134" s="31">
        <v>6013424.2305600019</v>
      </c>
      <c r="Q134" s="31">
        <v>0</v>
      </c>
      <c r="R134" s="31">
        <v>0</v>
      </c>
      <c r="S134" s="31">
        <v>596627.43408000004</v>
      </c>
      <c r="T134" s="31">
        <v>0</v>
      </c>
      <c r="U134" s="31">
        <v>0</v>
      </c>
      <c r="V134" s="31">
        <v>0</v>
      </c>
      <c r="W134" s="31">
        <v>0</v>
      </c>
      <c r="X134" s="31">
        <v>23135435.49168</v>
      </c>
      <c r="Y134" s="141">
        <v>0</v>
      </c>
      <c r="Z134" s="31">
        <v>4312889.8963200003</v>
      </c>
      <c r="AA134" s="31">
        <v>0</v>
      </c>
      <c r="AB134" s="31">
        <v>0</v>
      </c>
      <c r="AC134" s="31">
        <v>0</v>
      </c>
      <c r="AD134" s="31">
        <v>0</v>
      </c>
      <c r="AE134" s="31">
        <v>11485683.956160003</v>
      </c>
      <c r="AF134" s="31">
        <v>0</v>
      </c>
      <c r="AG134" s="31">
        <v>0</v>
      </c>
      <c r="AH134" s="31">
        <v>0</v>
      </c>
      <c r="AI134" s="31">
        <v>0</v>
      </c>
      <c r="AJ134" s="31">
        <v>11251910.871359998</v>
      </c>
      <c r="AK134" s="31">
        <v>0</v>
      </c>
      <c r="AL134" s="31">
        <v>0</v>
      </c>
      <c r="AM134" s="31">
        <v>17110.195200000002</v>
      </c>
      <c r="AN134" s="31">
        <v>2931467969.7599998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36190.821600000003</v>
      </c>
      <c r="AW134" s="31">
        <v>10254873.425759999</v>
      </c>
      <c r="AX134" s="31">
        <v>0</v>
      </c>
      <c r="AY134" s="31">
        <v>0</v>
      </c>
      <c r="AZ134" s="31">
        <v>0</v>
      </c>
      <c r="BA134" s="31">
        <v>0</v>
      </c>
      <c r="BB134" s="31">
        <v>0</v>
      </c>
      <c r="BC134" s="5">
        <v>0</v>
      </c>
      <c r="BD134" s="31">
        <v>9230422.4395199995</v>
      </c>
      <c r="BE134" s="31">
        <v>0</v>
      </c>
      <c r="BF134" s="31">
        <v>0</v>
      </c>
      <c r="BG134" s="31">
        <v>1210184.70624</v>
      </c>
      <c r="BH134" s="31">
        <v>0</v>
      </c>
      <c r="BI134" s="31">
        <v>0</v>
      </c>
      <c r="BJ134" s="31">
        <v>0</v>
      </c>
      <c r="BK134" s="31">
        <v>0</v>
      </c>
      <c r="BL134" s="31">
        <v>968938.36991999997</v>
      </c>
      <c r="BM134" s="31">
        <v>0</v>
      </c>
      <c r="BN134" s="31">
        <v>0</v>
      </c>
      <c r="BO134" s="31">
        <v>0</v>
      </c>
      <c r="BP134" s="31">
        <v>0</v>
      </c>
      <c r="BQ134" s="31">
        <v>0</v>
      </c>
      <c r="BR134" s="31">
        <v>0</v>
      </c>
      <c r="BS134" s="31">
        <v>0</v>
      </c>
      <c r="BT134" s="31">
        <v>110810.61360000001</v>
      </c>
      <c r="BU134" s="31">
        <v>4299884.4571199995</v>
      </c>
      <c r="BV134" s="31">
        <v>0</v>
      </c>
      <c r="BW134" s="31">
        <v>0</v>
      </c>
      <c r="BX134" s="31">
        <v>0</v>
      </c>
      <c r="BY134" s="31">
        <v>3174540.86736</v>
      </c>
      <c r="BZ134" s="31">
        <v>0</v>
      </c>
      <c r="CA134" s="31">
        <v>0</v>
      </c>
      <c r="CB134" s="31">
        <v>0</v>
      </c>
      <c r="CC134" s="31">
        <v>0</v>
      </c>
      <c r="CD134" s="31">
        <v>114978.55392000001</v>
      </c>
      <c r="CE134" s="31">
        <v>0</v>
      </c>
      <c r="CF134" s="31">
        <v>0</v>
      </c>
      <c r="CG134" s="31">
        <v>0</v>
      </c>
      <c r="CH134" s="31">
        <v>0</v>
      </c>
      <c r="CI134" s="31">
        <v>0</v>
      </c>
      <c r="CJ134" s="31">
        <v>0</v>
      </c>
      <c r="CK134" s="31">
        <v>0</v>
      </c>
      <c r="CL134" s="31">
        <v>0</v>
      </c>
      <c r="CM134" s="31">
        <v>0</v>
      </c>
      <c r="CN134" s="31">
        <v>111856943.016</v>
      </c>
      <c r="CO134" s="31">
        <v>6271716.8361600013</v>
      </c>
      <c r="CP134" s="31">
        <v>0</v>
      </c>
      <c r="CQ134" s="31">
        <v>70354.108800000002</v>
      </c>
      <c r="CR134" s="31">
        <v>0</v>
      </c>
      <c r="CS134" s="5">
        <v>0</v>
      </c>
      <c r="CT134" s="31">
        <v>0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31">
        <v>3390425.8185600005</v>
      </c>
      <c r="DB134" s="31">
        <v>0</v>
      </c>
      <c r="DC134" s="31">
        <v>604565.81712000002</v>
      </c>
      <c r="DD134" s="31">
        <v>0</v>
      </c>
      <c r="DE134" s="31">
        <v>0</v>
      </c>
      <c r="DF134" s="31">
        <v>0</v>
      </c>
      <c r="DG134" s="31">
        <v>0</v>
      </c>
      <c r="DH134" s="31">
        <v>6622443.2073600003</v>
      </c>
      <c r="DI134" s="31">
        <v>0</v>
      </c>
      <c r="DJ134" s="31">
        <v>0</v>
      </c>
      <c r="DK134" s="31">
        <v>10251359.724959997</v>
      </c>
      <c r="DL134" s="5"/>
      <c r="DM134" s="31">
        <v>0</v>
      </c>
      <c r="DN134" s="31">
        <v>0</v>
      </c>
      <c r="DO134" s="31">
        <v>42578400.087359995</v>
      </c>
      <c r="DP134" s="66">
        <v>2356964.2440000004</v>
      </c>
      <c r="DQ134" s="21">
        <f t="shared" si="6"/>
        <v>3229698076.8626385</v>
      </c>
    </row>
    <row r="135" spans="1:121" ht="15.75" thickBot="1" x14ac:dyDescent="0.3">
      <c r="A135" s="6" t="s">
        <v>253</v>
      </c>
      <c r="B135" s="6"/>
      <c r="C135" s="35"/>
      <c r="D135" s="35"/>
      <c r="E135" s="35"/>
      <c r="F135" s="35"/>
      <c r="G135" s="44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1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6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6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6"/>
      <c r="DM135" s="35"/>
      <c r="DN135" s="35"/>
      <c r="DO135" s="35"/>
      <c r="DP135" s="35"/>
      <c r="DQ135" s="23"/>
    </row>
    <row r="136" spans="1:121" ht="15.75" thickBot="1" x14ac:dyDescent="0.3">
      <c r="A136" s="9" t="s">
        <v>216</v>
      </c>
      <c r="B136" s="5" t="s">
        <v>267</v>
      </c>
      <c r="C136" s="31" t="s">
        <v>267</v>
      </c>
      <c r="D136" s="31" t="s">
        <v>267</v>
      </c>
      <c r="E136" s="31" t="s">
        <v>267</v>
      </c>
      <c r="F136" s="31" t="s">
        <v>267</v>
      </c>
      <c r="G136" s="51" t="s">
        <v>267</v>
      </c>
      <c r="H136" s="31">
        <v>0</v>
      </c>
      <c r="I136" s="31" t="s">
        <v>267</v>
      </c>
      <c r="J136" s="31" t="s">
        <v>267</v>
      </c>
      <c r="K136" s="31">
        <v>0</v>
      </c>
      <c r="L136" s="31">
        <v>0</v>
      </c>
      <c r="M136" s="31">
        <v>0</v>
      </c>
      <c r="N136" s="31" t="s">
        <v>267</v>
      </c>
      <c r="O136" s="31">
        <v>0</v>
      </c>
      <c r="P136" s="31">
        <v>0</v>
      </c>
      <c r="Q136" s="31" t="s">
        <v>267</v>
      </c>
      <c r="R136" s="31" t="s">
        <v>267</v>
      </c>
      <c r="S136" s="31" t="s">
        <v>267</v>
      </c>
      <c r="T136" s="31">
        <v>0</v>
      </c>
      <c r="U136" s="31">
        <v>0</v>
      </c>
      <c r="V136" s="31" t="s">
        <v>267</v>
      </c>
      <c r="W136" s="31" t="s">
        <v>267</v>
      </c>
      <c r="X136" s="31" t="s">
        <v>267</v>
      </c>
      <c r="Y136" s="142" t="s">
        <v>267</v>
      </c>
      <c r="Z136" s="31" t="s">
        <v>267</v>
      </c>
      <c r="AA136" s="31" t="s">
        <v>267</v>
      </c>
      <c r="AB136" s="31">
        <v>0</v>
      </c>
      <c r="AC136" s="31" t="s">
        <v>267</v>
      </c>
      <c r="AD136" s="31" t="s">
        <v>267</v>
      </c>
      <c r="AE136" s="31" t="s">
        <v>267</v>
      </c>
      <c r="AF136" s="31">
        <v>0</v>
      </c>
      <c r="AG136" s="31">
        <v>0</v>
      </c>
      <c r="AH136" s="31">
        <v>0</v>
      </c>
      <c r="AI136" s="31">
        <v>0</v>
      </c>
      <c r="AJ136" s="31" t="s">
        <v>267</v>
      </c>
      <c r="AK136" s="31">
        <v>0</v>
      </c>
      <c r="AL136" s="31" t="s">
        <v>267</v>
      </c>
      <c r="AM136" s="31">
        <v>0</v>
      </c>
      <c r="AN136" s="31" t="s">
        <v>267</v>
      </c>
      <c r="AO136" s="31">
        <v>0</v>
      </c>
      <c r="AP136" s="31">
        <v>0</v>
      </c>
      <c r="AQ136" s="31" t="s">
        <v>267</v>
      </c>
      <c r="AR136" s="31" t="s">
        <v>267</v>
      </c>
      <c r="AS136" s="31" t="s">
        <v>267</v>
      </c>
      <c r="AT136" s="31">
        <v>0</v>
      </c>
      <c r="AU136" s="31" t="s">
        <v>267</v>
      </c>
      <c r="AV136" s="31" t="s">
        <v>267</v>
      </c>
      <c r="AW136" s="31">
        <v>0</v>
      </c>
      <c r="AX136" s="31">
        <v>0</v>
      </c>
      <c r="AY136" s="31">
        <v>0</v>
      </c>
      <c r="AZ136" s="31" t="s">
        <v>267</v>
      </c>
      <c r="BA136" s="31">
        <v>0</v>
      </c>
      <c r="BB136" s="31" t="s">
        <v>267</v>
      </c>
      <c r="BC136" s="5">
        <v>0</v>
      </c>
      <c r="BD136" s="31" t="s">
        <v>267</v>
      </c>
      <c r="BE136" s="31">
        <v>0</v>
      </c>
      <c r="BF136" s="31" t="s">
        <v>267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 t="s">
        <v>267</v>
      </c>
      <c r="BM136" s="31">
        <v>0</v>
      </c>
      <c r="BN136" s="31">
        <v>0</v>
      </c>
      <c r="BO136" s="31" t="s">
        <v>267</v>
      </c>
      <c r="BP136" s="31">
        <v>0</v>
      </c>
      <c r="BQ136" s="31">
        <v>0</v>
      </c>
      <c r="BR136" s="31">
        <v>0</v>
      </c>
      <c r="BS136" s="31">
        <v>0</v>
      </c>
      <c r="BT136" s="31" t="s">
        <v>267</v>
      </c>
      <c r="BU136" s="31" t="s">
        <v>267</v>
      </c>
      <c r="BV136" s="31">
        <v>0</v>
      </c>
      <c r="BW136" s="31" t="s">
        <v>267</v>
      </c>
      <c r="BX136" s="31" t="s">
        <v>267</v>
      </c>
      <c r="BY136" s="31" t="s">
        <v>267</v>
      </c>
      <c r="BZ136" s="31" t="s">
        <v>267</v>
      </c>
      <c r="CA136" s="31" t="s">
        <v>267</v>
      </c>
      <c r="CB136" s="31">
        <v>0</v>
      </c>
      <c r="CC136" s="31" t="s">
        <v>267</v>
      </c>
      <c r="CD136" s="31" t="s">
        <v>267</v>
      </c>
      <c r="CE136" s="31" t="s">
        <v>267</v>
      </c>
      <c r="CF136" s="31">
        <v>0</v>
      </c>
      <c r="CG136" s="31">
        <v>0</v>
      </c>
      <c r="CH136" s="31" t="s">
        <v>267</v>
      </c>
      <c r="CI136" s="31" t="s">
        <v>267</v>
      </c>
      <c r="CJ136" s="31">
        <v>0</v>
      </c>
      <c r="CK136" s="31" t="s">
        <v>267</v>
      </c>
      <c r="CL136" s="31" t="s">
        <v>267</v>
      </c>
      <c r="CM136" s="31" t="s">
        <v>267</v>
      </c>
      <c r="CN136" s="31" t="s">
        <v>267</v>
      </c>
      <c r="CO136" s="31">
        <v>0</v>
      </c>
      <c r="CP136" s="31">
        <v>0</v>
      </c>
      <c r="CQ136" s="31" t="s">
        <v>267</v>
      </c>
      <c r="CR136" s="31">
        <v>0</v>
      </c>
      <c r="CS136" s="5">
        <v>0</v>
      </c>
      <c r="CT136" s="31">
        <v>0</v>
      </c>
      <c r="CU136" s="31">
        <v>0</v>
      </c>
      <c r="CV136" s="31">
        <v>0</v>
      </c>
      <c r="CW136" s="31" t="s">
        <v>267</v>
      </c>
      <c r="CX136" s="31" t="s">
        <v>267</v>
      </c>
      <c r="CY136" s="31">
        <v>0</v>
      </c>
      <c r="CZ136" s="31" t="s">
        <v>267</v>
      </c>
      <c r="DA136" s="31">
        <v>0</v>
      </c>
      <c r="DB136" s="31" t="s">
        <v>267</v>
      </c>
      <c r="DC136" s="31" t="s">
        <v>267</v>
      </c>
      <c r="DD136" s="31" t="s">
        <v>267</v>
      </c>
      <c r="DE136" s="31">
        <v>0</v>
      </c>
      <c r="DF136" s="31">
        <v>0</v>
      </c>
      <c r="DG136" s="31" t="s">
        <v>267</v>
      </c>
      <c r="DH136" s="31" t="s">
        <v>267</v>
      </c>
      <c r="DI136" s="31">
        <v>0</v>
      </c>
      <c r="DJ136" s="31">
        <v>0</v>
      </c>
      <c r="DK136" s="31">
        <v>0</v>
      </c>
      <c r="DL136" s="5"/>
      <c r="DM136" s="31" t="s">
        <v>267</v>
      </c>
      <c r="DN136" s="31" t="s">
        <v>267</v>
      </c>
      <c r="DO136" s="31" t="s">
        <v>267</v>
      </c>
      <c r="DP136" s="66">
        <v>0</v>
      </c>
      <c r="DQ136" s="21"/>
    </row>
    <row r="137" spans="1:121" ht="15.75" thickBot="1" x14ac:dyDescent="0.3">
      <c r="A137" s="9" t="s">
        <v>217</v>
      </c>
      <c r="B137" s="5">
        <v>0</v>
      </c>
      <c r="C137" s="31">
        <v>0</v>
      </c>
      <c r="D137" s="31">
        <v>0</v>
      </c>
      <c r="E137" s="31" t="s">
        <v>267</v>
      </c>
      <c r="F137" s="31">
        <v>0</v>
      </c>
      <c r="G137" s="51" t="s">
        <v>267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 t="s">
        <v>267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142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 t="s">
        <v>267</v>
      </c>
      <c r="AM137" s="31">
        <v>0</v>
      </c>
      <c r="AN137" s="31" t="s">
        <v>267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 t="s">
        <v>267</v>
      </c>
      <c r="AZ137" s="31">
        <v>0</v>
      </c>
      <c r="BA137" s="31">
        <v>0</v>
      </c>
      <c r="BB137" s="31" t="s">
        <v>267</v>
      </c>
      <c r="BC137" s="5">
        <v>0</v>
      </c>
      <c r="BD137" s="31" t="s">
        <v>267</v>
      </c>
      <c r="BE137" s="31">
        <v>0</v>
      </c>
      <c r="BF137" s="31">
        <v>0</v>
      </c>
      <c r="BG137" s="31">
        <v>0</v>
      </c>
      <c r="BH137" s="31">
        <v>0</v>
      </c>
      <c r="BI137" s="31">
        <v>0</v>
      </c>
      <c r="BJ137" s="31">
        <v>0</v>
      </c>
      <c r="BK137" s="31">
        <v>0</v>
      </c>
      <c r="BL137" s="31" t="s">
        <v>267</v>
      </c>
      <c r="BM137" s="31">
        <v>0</v>
      </c>
      <c r="BN137" s="31">
        <v>0</v>
      </c>
      <c r="BO137" s="31">
        <v>0</v>
      </c>
      <c r="BP137" s="31">
        <v>0</v>
      </c>
      <c r="BQ137" s="31">
        <v>0</v>
      </c>
      <c r="BR137" s="31">
        <v>0</v>
      </c>
      <c r="BS137" s="31">
        <v>0</v>
      </c>
      <c r="BT137" s="31">
        <v>0</v>
      </c>
      <c r="BU137" s="31">
        <v>0</v>
      </c>
      <c r="BV137" s="31">
        <v>0</v>
      </c>
      <c r="BW137" s="31" t="s">
        <v>267</v>
      </c>
      <c r="BX137" s="31">
        <v>0</v>
      </c>
      <c r="BY137" s="31" t="s">
        <v>267</v>
      </c>
      <c r="BZ137" s="31">
        <v>0</v>
      </c>
      <c r="CA137" s="31">
        <v>0</v>
      </c>
      <c r="CB137" s="31">
        <v>0</v>
      </c>
      <c r="CC137" s="31">
        <v>0</v>
      </c>
      <c r="CD137" s="31" t="s">
        <v>267</v>
      </c>
      <c r="CE137" s="31">
        <v>0</v>
      </c>
      <c r="CF137" s="31">
        <v>0</v>
      </c>
      <c r="CG137" s="31">
        <v>0</v>
      </c>
      <c r="CH137" s="31">
        <v>0</v>
      </c>
      <c r="CI137" s="31">
        <v>0</v>
      </c>
      <c r="CJ137" s="31">
        <v>0</v>
      </c>
      <c r="CK137" s="31">
        <v>0</v>
      </c>
      <c r="CL137" s="31">
        <v>0</v>
      </c>
      <c r="CM137" s="31">
        <v>0</v>
      </c>
      <c r="CN137" s="31" t="s">
        <v>267</v>
      </c>
      <c r="CO137" s="31">
        <v>0</v>
      </c>
      <c r="CP137" s="31">
        <v>0</v>
      </c>
      <c r="CQ137" s="31">
        <v>0</v>
      </c>
      <c r="CR137" s="31">
        <v>0</v>
      </c>
      <c r="CS137" s="5">
        <v>0</v>
      </c>
      <c r="CT137" s="31"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31">
        <v>0</v>
      </c>
      <c r="DB137" s="31">
        <v>0</v>
      </c>
      <c r="DC137" s="31" t="s">
        <v>267</v>
      </c>
      <c r="DD137" s="31">
        <v>0</v>
      </c>
      <c r="DE137" s="31">
        <v>0</v>
      </c>
      <c r="DF137" s="31" t="s">
        <v>267</v>
      </c>
      <c r="DG137" s="31">
        <v>0</v>
      </c>
      <c r="DH137" s="31" t="s">
        <v>267</v>
      </c>
      <c r="DI137" s="31">
        <v>0</v>
      </c>
      <c r="DJ137" s="31">
        <v>0</v>
      </c>
      <c r="DK137" s="31">
        <v>0</v>
      </c>
      <c r="DL137" s="5"/>
      <c r="DM137" s="31">
        <v>0</v>
      </c>
      <c r="DN137" s="31">
        <v>0</v>
      </c>
      <c r="DO137" s="31">
        <v>0</v>
      </c>
      <c r="DP137" s="66" t="s">
        <v>267</v>
      </c>
      <c r="DQ137" s="21"/>
    </row>
    <row r="138" spans="1:121" ht="15.75" thickBot="1" x14ac:dyDescent="0.3">
      <c r="A138" s="9" t="s">
        <v>218</v>
      </c>
      <c r="B138" s="5">
        <v>0</v>
      </c>
      <c r="C138" s="31">
        <v>0</v>
      </c>
      <c r="D138" s="31">
        <v>0</v>
      </c>
      <c r="E138" s="31">
        <v>0</v>
      </c>
      <c r="F138" s="31">
        <v>0</v>
      </c>
      <c r="G138" s="51">
        <v>0</v>
      </c>
      <c r="H138" s="31">
        <v>0</v>
      </c>
      <c r="I138" s="31" t="s">
        <v>267</v>
      </c>
      <c r="J138" s="31">
        <v>0</v>
      </c>
      <c r="K138" s="31">
        <v>0</v>
      </c>
      <c r="L138" s="31">
        <v>0</v>
      </c>
      <c r="M138" s="31">
        <v>0</v>
      </c>
      <c r="N138" s="31" t="s">
        <v>267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 t="s">
        <v>267</v>
      </c>
      <c r="Y138" s="142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 t="s">
        <v>267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 t="s">
        <v>267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 t="s">
        <v>267</v>
      </c>
      <c r="AV138" s="31">
        <v>0</v>
      </c>
      <c r="AW138" s="31">
        <v>0</v>
      </c>
      <c r="AX138" s="31">
        <v>0</v>
      </c>
      <c r="AY138" s="31" t="s">
        <v>267</v>
      </c>
      <c r="AZ138" s="31">
        <v>0</v>
      </c>
      <c r="BA138" s="31">
        <v>0</v>
      </c>
      <c r="BB138" s="31">
        <v>0</v>
      </c>
      <c r="BC138" s="5">
        <v>0</v>
      </c>
      <c r="BD138" s="31" t="s">
        <v>267</v>
      </c>
      <c r="BE138" s="31">
        <v>0</v>
      </c>
      <c r="BF138" s="31">
        <v>0</v>
      </c>
      <c r="BG138" s="31">
        <v>0</v>
      </c>
      <c r="BH138" s="31">
        <v>0</v>
      </c>
      <c r="BI138" s="31">
        <v>0</v>
      </c>
      <c r="BJ138" s="31">
        <v>0</v>
      </c>
      <c r="BK138" s="31">
        <v>0</v>
      </c>
      <c r="BL138" s="31">
        <v>0</v>
      </c>
      <c r="BM138" s="31">
        <v>0</v>
      </c>
      <c r="BN138" s="31">
        <v>0</v>
      </c>
      <c r="BO138" s="31">
        <v>0</v>
      </c>
      <c r="BP138" s="31">
        <v>0</v>
      </c>
      <c r="BQ138" s="31">
        <v>0</v>
      </c>
      <c r="BR138" s="31">
        <v>0</v>
      </c>
      <c r="BS138" s="31">
        <v>0</v>
      </c>
      <c r="BT138" s="31">
        <v>0</v>
      </c>
      <c r="BU138" s="31" t="s">
        <v>267</v>
      </c>
      <c r="BV138" s="31">
        <v>0</v>
      </c>
      <c r="BW138" s="31">
        <v>0</v>
      </c>
      <c r="BX138" s="31">
        <v>0</v>
      </c>
      <c r="BY138" s="31">
        <v>0</v>
      </c>
      <c r="BZ138" s="31">
        <v>0</v>
      </c>
      <c r="CA138" s="31" t="s">
        <v>267</v>
      </c>
      <c r="CB138" s="31">
        <v>0</v>
      </c>
      <c r="CC138" s="31">
        <v>0</v>
      </c>
      <c r="CD138" s="31">
        <v>0</v>
      </c>
      <c r="CE138" s="31" t="s">
        <v>267</v>
      </c>
      <c r="CF138" s="31">
        <v>0</v>
      </c>
      <c r="CG138" s="31">
        <v>0</v>
      </c>
      <c r="CH138" s="31">
        <v>0</v>
      </c>
      <c r="CI138" s="31">
        <v>0</v>
      </c>
      <c r="CJ138" s="31">
        <v>0</v>
      </c>
      <c r="CK138" s="31">
        <v>0</v>
      </c>
      <c r="CL138" s="31">
        <v>0</v>
      </c>
      <c r="CM138" s="31">
        <v>0</v>
      </c>
      <c r="CN138" s="31" t="s">
        <v>267</v>
      </c>
      <c r="CO138" s="31">
        <v>0</v>
      </c>
      <c r="CP138" s="31">
        <v>0</v>
      </c>
      <c r="CQ138" s="31">
        <v>0</v>
      </c>
      <c r="CR138" s="31" t="s">
        <v>267</v>
      </c>
      <c r="CS138" s="5">
        <v>0</v>
      </c>
      <c r="CT138" s="31"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31">
        <v>0</v>
      </c>
      <c r="DB138" s="31" t="s">
        <v>267</v>
      </c>
      <c r="DC138" s="31">
        <v>0</v>
      </c>
      <c r="DD138" s="31">
        <v>0</v>
      </c>
      <c r="DE138" s="31">
        <v>0</v>
      </c>
      <c r="DF138" s="31">
        <v>0</v>
      </c>
      <c r="DG138" s="31">
        <v>0</v>
      </c>
      <c r="DH138" s="31">
        <v>0</v>
      </c>
      <c r="DI138" s="31">
        <v>0</v>
      </c>
      <c r="DJ138" s="31">
        <v>0</v>
      </c>
      <c r="DK138" s="31">
        <v>0</v>
      </c>
      <c r="DL138" s="5"/>
      <c r="DM138" s="31">
        <v>0</v>
      </c>
      <c r="DN138" s="31">
        <v>0</v>
      </c>
      <c r="DO138" s="31">
        <v>0</v>
      </c>
      <c r="DP138" s="66" t="s">
        <v>267</v>
      </c>
      <c r="DQ138" s="21"/>
    </row>
    <row r="139" spans="1:121" ht="15.75" thickBot="1" x14ac:dyDescent="0.3">
      <c r="A139" s="9" t="s">
        <v>219</v>
      </c>
      <c r="B139" s="5" t="s">
        <v>267</v>
      </c>
      <c r="C139" s="31" t="s">
        <v>267</v>
      </c>
      <c r="D139" s="31" t="s">
        <v>267</v>
      </c>
      <c r="E139" s="31" t="s">
        <v>267</v>
      </c>
      <c r="F139" s="31" t="s">
        <v>267</v>
      </c>
      <c r="G139" s="51" t="s">
        <v>267</v>
      </c>
      <c r="H139" s="31" t="s">
        <v>267</v>
      </c>
      <c r="I139" s="31" t="s">
        <v>267</v>
      </c>
      <c r="J139" s="31" t="s">
        <v>267</v>
      </c>
      <c r="K139" s="31" t="s">
        <v>267</v>
      </c>
      <c r="L139" s="31">
        <v>0</v>
      </c>
      <c r="M139" s="31" t="s">
        <v>267</v>
      </c>
      <c r="N139" s="31" t="s">
        <v>267</v>
      </c>
      <c r="O139" s="31" t="s">
        <v>267</v>
      </c>
      <c r="P139" s="31" t="s">
        <v>267</v>
      </c>
      <c r="Q139" s="31" t="s">
        <v>267</v>
      </c>
      <c r="R139" s="31" t="s">
        <v>267</v>
      </c>
      <c r="S139" s="31" t="s">
        <v>267</v>
      </c>
      <c r="T139" s="31" t="s">
        <v>267</v>
      </c>
      <c r="U139" s="31" t="s">
        <v>267</v>
      </c>
      <c r="V139" s="31" t="s">
        <v>267</v>
      </c>
      <c r="W139" s="31" t="s">
        <v>267</v>
      </c>
      <c r="X139" s="31" t="s">
        <v>267</v>
      </c>
      <c r="Y139" s="142" t="s">
        <v>267</v>
      </c>
      <c r="Z139" s="31" t="s">
        <v>267</v>
      </c>
      <c r="AA139" s="31">
        <v>0</v>
      </c>
      <c r="AB139" s="31">
        <v>0</v>
      </c>
      <c r="AC139" s="31">
        <v>0</v>
      </c>
      <c r="AD139" s="31" t="s">
        <v>267</v>
      </c>
      <c r="AE139" s="31" t="s">
        <v>267</v>
      </c>
      <c r="AF139" s="31" t="s">
        <v>267</v>
      </c>
      <c r="AG139" s="31" t="s">
        <v>267</v>
      </c>
      <c r="AH139" s="31" t="s">
        <v>267</v>
      </c>
      <c r="AI139" s="31">
        <v>0</v>
      </c>
      <c r="AJ139" s="31" t="s">
        <v>267</v>
      </c>
      <c r="AK139" s="31" t="s">
        <v>267</v>
      </c>
      <c r="AL139" s="31" t="s">
        <v>267</v>
      </c>
      <c r="AM139" s="31" t="s">
        <v>267</v>
      </c>
      <c r="AN139" s="31" t="s">
        <v>267</v>
      </c>
      <c r="AO139" s="31" t="s">
        <v>267</v>
      </c>
      <c r="AP139" s="31" t="s">
        <v>267</v>
      </c>
      <c r="AQ139" s="31" t="s">
        <v>267</v>
      </c>
      <c r="AR139" s="31" t="s">
        <v>267</v>
      </c>
      <c r="AS139" s="31" t="s">
        <v>267</v>
      </c>
      <c r="AT139" s="31" t="s">
        <v>267</v>
      </c>
      <c r="AU139" s="31" t="s">
        <v>267</v>
      </c>
      <c r="AV139" s="31" t="s">
        <v>267</v>
      </c>
      <c r="AW139" s="31">
        <v>0</v>
      </c>
      <c r="AX139" s="31" t="s">
        <v>267</v>
      </c>
      <c r="AY139" s="31">
        <v>0</v>
      </c>
      <c r="AZ139" s="31" t="s">
        <v>267</v>
      </c>
      <c r="BA139" s="31" t="s">
        <v>267</v>
      </c>
      <c r="BB139" s="31" t="s">
        <v>267</v>
      </c>
      <c r="BC139" s="5">
        <v>0</v>
      </c>
      <c r="BD139" s="31" t="s">
        <v>267</v>
      </c>
      <c r="BE139" s="31" t="s">
        <v>267</v>
      </c>
      <c r="BF139" s="31">
        <v>0</v>
      </c>
      <c r="BG139" s="31" t="s">
        <v>267</v>
      </c>
      <c r="BH139" s="31" t="s">
        <v>267</v>
      </c>
      <c r="BI139" s="31" t="s">
        <v>267</v>
      </c>
      <c r="BJ139" s="31">
        <v>0</v>
      </c>
      <c r="BK139" s="31" t="s">
        <v>267</v>
      </c>
      <c r="BL139" s="31" t="s">
        <v>267</v>
      </c>
      <c r="BM139" s="31" t="s">
        <v>267</v>
      </c>
      <c r="BN139" s="31" t="s">
        <v>267</v>
      </c>
      <c r="BO139" s="31" t="s">
        <v>267</v>
      </c>
      <c r="BP139" s="31" t="s">
        <v>267</v>
      </c>
      <c r="BQ139" s="31" t="s">
        <v>267</v>
      </c>
      <c r="BR139" s="31" t="s">
        <v>267</v>
      </c>
      <c r="BS139" s="31" t="s">
        <v>267</v>
      </c>
      <c r="BT139" s="31" t="s">
        <v>267</v>
      </c>
      <c r="BU139" s="31" t="s">
        <v>267</v>
      </c>
      <c r="BV139" s="31" t="s">
        <v>267</v>
      </c>
      <c r="BW139" s="31">
        <v>0</v>
      </c>
      <c r="BX139" s="31" t="s">
        <v>267</v>
      </c>
      <c r="BY139" s="31" t="s">
        <v>267</v>
      </c>
      <c r="BZ139" s="31">
        <v>0</v>
      </c>
      <c r="CA139" s="31" t="s">
        <v>267</v>
      </c>
      <c r="CB139" s="31" t="s">
        <v>267</v>
      </c>
      <c r="CC139" s="31" t="s">
        <v>267</v>
      </c>
      <c r="CD139" s="31">
        <v>0</v>
      </c>
      <c r="CE139" s="31" t="s">
        <v>267</v>
      </c>
      <c r="CF139" s="31">
        <v>0</v>
      </c>
      <c r="CG139" s="31" t="s">
        <v>267</v>
      </c>
      <c r="CH139" s="31">
        <v>0</v>
      </c>
      <c r="CI139" s="31" t="s">
        <v>267</v>
      </c>
      <c r="CJ139" s="31" t="s">
        <v>267</v>
      </c>
      <c r="CK139" s="31" t="s">
        <v>267</v>
      </c>
      <c r="CL139" s="31" t="s">
        <v>267</v>
      </c>
      <c r="CM139" s="31">
        <v>0</v>
      </c>
      <c r="CN139" s="31" t="s">
        <v>267</v>
      </c>
      <c r="CO139" s="31" t="s">
        <v>267</v>
      </c>
      <c r="CP139" s="31">
        <v>0</v>
      </c>
      <c r="CQ139" s="31" t="s">
        <v>267</v>
      </c>
      <c r="CR139" s="31" t="s">
        <v>267</v>
      </c>
      <c r="CS139" s="5" t="s">
        <v>267</v>
      </c>
      <c r="CT139" s="31">
        <v>0</v>
      </c>
      <c r="CU139" s="31" t="s">
        <v>267</v>
      </c>
      <c r="CV139" s="31" t="s">
        <v>267</v>
      </c>
      <c r="CW139" s="31" t="s">
        <v>267</v>
      </c>
      <c r="CX139" s="31">
        <v>0</v>
      </c>
      <c r="CY139" s="31" t="s">
        <v>267</v>
      </c>
      <c r="CZ139" s="31" t="s">
        <v>267</v>
      </c>
      <c r="DA139" s="31" t="s">
        <v>267</v>
      </c>
      <c r="DB139" s="31" t="s">
        <v>267</v>
      </c>
      <c r="DC139" s="31">
        <v>0</v>
      </c>
      <c r="DD139" s="31">
        <v>0</v>
      </c>
      <c r="DE139" s="31" t="s">
        <v>267</v>
      </c>
      <c r="DF139" s="31" t="s">
        <v>267</v>
      </c>
      <c r="DG139" s="31">
        <v>0</v>
      </c>
      <c r="DH139" s="31" t="s">
        <v>267</v>
      </c>
      <c r="DI139" s="31" t="s">
        <v>267</v>
      </c>
      <c r="DJ139" s="31" t="s">
        <v>267</v>
      </c>
      <c r="DK139" s="31" t="s">
        <v>267</v>
      </c>
      <c r="DL139" s="5"/>
      <c r="DM139" s="31" t="s">
        <v>267</v>
      </c>
      <c r="DN139" s="31">
        <v>0</v>
      </c>
      <c r="DO139" s="31" t="s">
        <v>267</v>
      </c>
      <c r="DP139" s="66">
        <v>0</v>
      </c>
      <c r="DQ139" s="21"/>
    </row>
    <row r="140" spans="1:121" ht="15.75" thickBot="1" x14ac:dyDescent="0.3">
      <c r="A140" s="9" t="s">
        <v>220</v>
      </c>
      <c r="B140" s="5" t="s">
        <v>267</v>
      </c>
      <c r="C140" s="31" t="s">
        <v>267</v>
      </c>
      <c r="D140" s="31" t="s">
        <v>267</v>
      </c>
      <c r="E140" s="31" t="s">
        <v>267</v>
      </c>
      <c r="F140" s="31" t="s">
        <v>267</v>
      </c>
      <c r="G140" s="51" t="s">
        <v>267</v>
      </c>
      <c r="H140" s="31" t="s">
        <v>267</v>
      </c>
      <c r="I140" s="31" t="s">
        <v>267</v>
      </c>
      <c r="J140" s="31" t="s">
        <v>267</v>
      </c>
      <c r="K140" s="31" t="s">
        <v>267</v>
      </c>
      <c r="L140" s="31" t="s">
        <v>267</v>
      </c>
      <c r="M140" s="31" t="s">
        <v>267</v>
      </c>
      <c r="N140" s="31" t="s">
        <v>267</v>
      </c>
      <c r="O140" s="31" t="s">
        <v>267</v>
      </c>
      <c r="P140" s="31" t="s">
        <v>267</v>
      </c>
      <c r="Q140" s="31" t="s">
        <v>267</v>
      </c>
      <c r="R140" s="31" t="s">
        <v>267</v>
      </c>
      <c r="S140" s="31" t="s">
        <v>267</v>
      </c>
      <c r="T140" s="31">
        <v>0</v>
      </c>
      <c r="U140" s="31" t="s">
        <v>267</v>
      </c>
      <c r="V140" s="31" t="s">
        <v>267</v>
      </c>
      <c r="W140" s="31" t="s">
        <v>267</v>
      </c>
      <c r="X140" s="31" t="s">
        <v>267</v>
      </c>
      <c r="Y140" s="142" t="s">
        <v>267</v>
      </c>
      <c r="Z140" s="31" t="s">
        <v>267</v>
      </c>
      <c r="AA140" s="31" t="s">
        <v>267</v>
      </c>
      <c r="AB140" s="31" t="s">
        <v>267</v>
      </c>
      <c r="AC140" s="31" t="s">
        <v>267</v>
      </c>
      <c r="AD140" s="31" t="s">
        <v>267</v>
      </c>
      <c r="AE140" s="31" t="s">
        <v>267</v>
      </c>
      <c r="AF140" s="31">
        <v>0</v>
      </c>
      <c r="AG140" s="31" t="s">
        <v>267</v>
      </c>
      <c r="AH140" s="31" t="s">
        <v>267</v>
      </c>
      <c r="AI140" s="31" t="s">
        <v>267</v>
      </c>
      <c r="AJ140" s="31" t="s">
        <v>267</v>
      </c>
      <c r="AK140" s="31" t="s">
        <v>267</v>
      </c>
      <c r="AL140" s="31" t="s">
        <v>267</v>
      </c>
      <c r="AM140" s="31" t="s">
        <v>267</v>
      </c>
      <c r="AN140" s="31" t="s">
        <v>267</v>
      </c>
      <c r="AO140" s="31" t="s">
        <v>267</v>
      </c>
      <c r="AP140" s="31" t="s">
        <v>267</v>
      </c>
      <c r="AQ140" s="31" t="s">
        <v>267</v>
      </c>
      <c r="AR140" s="31" t="s">
        <v>267</v>
      </c>
      <c r="AS140" s="31" t="s">
        <v>267</v>
      </c>
      <c r="AT140" s="31" t="s">
        <v>267</v>
      </c>
      <c r="AU140" s="31" t="s">
        <v>267</v>
      </c>
      <c r="AV140" s="31" t="s">
        <v>267</v>
      </c>
      <c r="AW140" s="31" t="s">
        <v>267</v>
      </c>
      <c r="AX140" s="31" t="s">
        <v>267</v>
      </c>
      <c r="AY140" s="31" t="s">
        <v>267</v>
      </c>
      <c r="AZ140" s="31" t="s">
        <v>267</v>
      </c>
      <c r="BA140" s="31" t="s">
        <v>267</v>
      </c>
      <c r="BB140" s="31" t="s">
        <v>267</v>
      </c>
      <c r="BC140" s="5" t="s">
        <v>267</v>
      </c>
      <c r="BD140" s="31" t="s">
        <v>267</v>
      </c>
      <c r="BE140" s="31" t="s">
        <v>267</v>
      </c>
      <c r="BF140" s="31" t="s">
        <v>267</v>
      </c>
      <c r="BG140" s="31" t="s">
        <v>267</v>
      </c>
      <c r="BH140" s="31" t="s">
        <v>267</v>
      </c>
      <c r="BI140" s="31" t="s">
        <v>267</v>
      </c>
      <c r="BJ140" s="31">
        <v>0</v>
      </c>
      <c r="BK140" s="31" t="s">
        <v>267</v>
      </c>
      <c r="BL140" s="31" t="s">
        <v>267</v>
      </c>
      <c r="BM140" s="31" t="s">
        <v>267</v>
      </c>
      <c r="BN140" s="31" t="s">
        <v>267</v>
      </c>
      <c r="BO140" s="31" t="s">
        <v>267</v>
      </c>
      <c r="BP140" s="31" t="s">
        <v>267</v>
      </c>
      <c r="BQ140" s="31" t="s">
        <v>267</v>
      </c>
      <c r="BR140" s="31" t="s">
        <v>267</v>
      </c>
      <c r="BS140" s="31" t="s">
        <v>267</v>
      </c>
      <c r="BT140" s="31" t="s">
        <v>267</v>
      </c>
      <c r="BU140" s="31" t="s">
        <v>267</v>
      </c>
      <c r="BV140" s="31" t="s">
        <v>267</v>
      </c>
      <c r="BW140" s="31">
        <v>0</v>
      </c>
      <c r="BX140" s="31" t="s">
        <v>267</v>
      </c>
      <c r="BY140" s="31" t="s">
        <v>267</v>
      </c>
      <c r="BZ140" s="31" t="s">
        <v>267</v>
      </c>
      <c r="CA140" s="31" t="s">
        <v>267</v>
      </c>
      <c r="CB140" s="31" t="s">
        <v>267</v>
      </c>
      <c r="CC140" s="31" t="s">
        <v>267</v>
      </c>
      <c r="CD140" s="31" t="s">
        <v>267</v>
      </c>
      <c r="CE140" s="31" t="s">
        <v>267</v>
      </c>
      <c r="CF140" s="31" t="s">
        <v>267</v>
      </c>
      <c r="CG140" s="31" t="s">
        <v>267</v>
      </c>
      <c r="CH140" s="31" t="s">
        <v>267</v>
      </c>
      <c r="CI140" s="31" t="s">
        <v>267</v>
      </c>
      <c r="CJ140" s="31" t="s">
        <v>267</v>
      </c>
      <c r="CK140" s="31" t="s">
        <v>267</v>
      </c>
      <c r="CL140" s="31" t="s">
        <v>267</v>
      </c>
      <c r="CM140" s="31" t="s">
        <v>267</v>
      </c>
      <c r="CN140" s="31" t="s">
        <v>267</v>
      </c>
      <c r="CO140" s="31" t="s">
        <v>267</v>
      </c>
      <c r="CP140" s="31" t="s">
        <v>267</v>
      </c>
      <c r="CQ140" s="31" t="s">
        <v>267</v>
      </c>
      <c r="CR140" s="31" t="s">
        <v>267</v>
      </c>
      <c r="CS140" s="5" t="s">
        <v>267</v>
      </c>
      <c r="CT140" s="31" t="s">
        <v>267</v>
      </c>
      <c r="CU140" s="31" t="s">
        <v>267</v>
      </c>
      <c r="CV140" s="31" t="s">
        <v>267</v>
      </c>
      <c r="CW140" s="31" t="s">
        <v>267</v>
      </c>
      <c r="CX140" s="31" t="s">
        <v>267</v>
      </c>
      <c r="CY140" s="31" t="s">
        <v>267</v>
      </c>
      <c r="CZ140" s="31" t="s">
        <v>267</v>
      </c>
      <c r="DA140" s="31" t="s">
        <v>267</v>
      </c>
      <c r="DB140" s="31" t="s">
        <v>267</v>
      </c>
      <c r="DC140" s="31" t="s">
        <v>267</v>
      </c>
      <c r="DD140" s="31" t="s">
        <v>267</v>
      </c>
      <c r="DE140" s="31" t="s">
        <v>267</v>
      </c>
      <c r="DF140" s="31" t="s">
        <v>267</v>
      </c>
      <c r="DG140" s="31" t="s">
        <v>267</v>
      </c>
      <c r="DH140" s="31" t="s">
        <v>267</v>
      </c>
      <c r="DI140" s="31" t="s">
        <v>267</v>
      </c>
      <c r="DJ140" s="31" t="s">
        <v>267</v>
      </c>
      <c r="DK140" s="31" t="s">
        <v>267</v>
      </c>
      <c r="DL140" s="5"/>
      <c r="DM140" s="31" t="s">
        <v>267</v>
      </c>
      <c r="DN140" s="31" t="s">
        <v>267</v>
      </c>
      <c r="DO140" s="31" t="s">
        <v>267</v>
      </c>
      <c r="DP140" s="66" t="s">
        <v>267</v>
      </c>
      <c r="DQ140" s="21"/>
    </row>
    <row r="141" spans="1:121" ht="15.75" thickBot="1" x14ac:dyDescent="0.3">
      <c r="A141" s="9" t="s">
        <v>221</v>
      </c>
      <c r="B141" s="5">
        <v>0</v>
      </c>
      <c r="C141" s="31">
        <v>0</v>
      </c>
      <c r="D141" s="31" t="s">
        <v>267</v>
      </c>
      <c r="E141" s="31">
        <v>0</v>
      </c>
      <c r="F141" s="31" t="s">
        <v>267</v>
      </c>
      <c r="G141" s="51">
        <v>0</v>
      </c>
      <c r="H141" s="31">
        <v>0</v>
      </c>
      <c r="I141" s="31" t="s">
        <v>267</v>
      </c>
      <c r="J141" s="31">
        <v>0</v>
      </c>
      <c r="K141" s="31">
        <v>0</v>
      </c>
      <c r="L141" s="31">
        <v>0</v>
      </c>
      <c r="M141" s="31">
        <v>0</v>
      </c>
      <c r="N141" s="31" t="s">
        <v>267</v>
      </c>
      <c r="O141" s="31">
        <v>0</v>
      </c>
      <c r="P141" s="31" t="s">
        <v>267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 t="s">
        <v>267</v>
      </c>
      <c r="W141" s="31">
        <v>0</v>
      </c>
      <c r="X141" s="31" t="s">
        <v>267</v>
      </c>
      <c r="Y141" s="142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 t="s">
        <v>267</v>
      </c>
      <c r="AK141" s="31">
        <v>0</v>
      </c>
      <c r="AL141" s="31">
        <v>0</v>
      </c>
      <c r="AM141" s="31">
        <v>0</v>
      </c>
      <c r="AN141" s="31" t="s">
        <v>267</v>
      </c>
      <c r="AO141" s="31">
        <v>0</v>
      </c>
      <c r="AP141" s="31">
        <v>0</v>
      </c>
      <c r="AQ141" s="31" t="s">
        <v>267</v>
      </c>
      <c r="AR141" s="31">
        <v>0</v>
      </c>
      <c r="AS141" s="31">
        <v>0</v>
      </c>
      <c r="AT141" s="31">
        <v>0</v>
      </c>
      <c r="AU141" s="31">
        <v>0</v>
      </c>
      <c r="AV141" s="31">
        <v>0</v>
      </c>
      <c r="AW141" s="31" t="s">
        <v>267</v>
      </c>
      <c r="AX141" s="31">
        <v>0</v>
      </c>
      <c r="AY141" s="31" t="s">
        <v>267</v>
      </c>
      <c r="AZ141" s="31" t="s">
        <v>267</v>
      </c>
      <c r="BA141" s="31">
        <v>0</v>
      </c>
      <c r="BB141" s="31">
        <v>0</v>
      </c>
      <c r="BC141" s="5">
        <v>0</v>
      </c>
      <c r="BD141" s="31" t="s">
        <v>267</v>
      </c>
      <c r="BE141" s="31">
        <v>0</v>
      </c>
      <c r="BF141" s="31">
        <v>0</v>
      </c>
      <c r="BG141" s="31">
        <v>0</v>
      </c>
      <c r="BH141" s="31" t="s">
        <v>267</v>
      </c>
      <c r="BI141" s="31">
        <v>0</v>
      </c>
      <c r="BJ141" s="31">
        <v>0</v>
      </c>
      <c r="BK141" s="31">
        <v>0</v>
      </c>
      <c r="BL141" s="31" t="s">
        <v>267</v>
      </c>
      <c r="BM141" s="31" t="s">
        <v>267</v>
      </c>
      <c r="BN141" s="31">
        <v>0</v>
      </c>
      <c r="BO141" s="31" t="s">
        <v>267</v>
      </c>
      <c r="BP141" s="31">
        <v>0</v>
      </c>
      <c r="BQ141" s="31">
        <v>0</v>
      </c>
      <c r="BR141" s="31">
        <v>0</v>
      </c>
      <c r="BS141" s="31">
        <v>0</v>
      </c>
      <c r="BT141" s="31">
        <v>0</v>
      </c>
      <c r="BU141" s="31">
        <v>0</v>
      </c>
      <c r="BV141" s="31">
        <v>0</v>
      </c>
      <c r="BW141" s="31">
        <v>0</v>
      </c>
      <c r="BX141" s="31">
        <v>0</v>
      </c>
      <c r="BY141" s="31" t="s">
        <v>267</v>
      </c>
      <c r="BZ141" s="31">
        <v>0</v>
      </c>
      <c r="CA141" s="31">
        <v>0</v>
      </c>
      <c r="CB141" s="31" t="s">
        <v>267</v>
      </c>
      <c r="CC141" s="31">
        <v>0</v>
      </c>
      <c r="CD141" s="31">
        <v>0</v>
      </c>
      <c r="CE141" s="31" t="s">
        <v>267</v>
      </c>
      <c r="CF141" s="31">
        <v>0</v>
      </c>
      <c r="CG141" s="31" t="s">
        <v>267</v>
      </c>
      <c r="CH141" s="31">
        <v>0</v>
      </c>
      <c r="CI141" s="31" t="s">
        <v>267</v>
      </c>
      <c r="CJ141" s="31" t="s">
        <v>267</v>
      </c>
      <c r="CK141" s="31">
        <v>0</v>
      </c>
      <c r="CL141" s="31">
        <v>0</v>
      </c>
      <c r="CM141" s="31">
        <v>0</v>
      </c>
      <c r="CN141" s="31" t="s">
        <v>267</v>
      </c>
      <c r="CO141" s="31">
        <v>0</v>
      </c>
      <c r="CP141" s="31">
        <v>0</v>
      </c>
      <c r="CQ141" s="31">
        <v>0</v>
      </c>
      <c r="CR141" s="31" t="s">
        <v>267</v>
      </c>
      <c r="CS141" s="5">
        <v>0</v>
      </c>
      <c r="CT141" s="31"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31">
        <v>0</v>
      </c>
      <c r="DB141" s="31">
        <v>0</v>
      </c>
      <c r="DC141" s="31">
        <v>0</v>
      </c>
      <c r="DD141" s="31">
        <v>0</v>
      </c>
      <c r="DE141" s="31">
        <v>0</v>
      </c>
      <c r="DF141" s="31">
        <v>0</v>
      </c>
      <c r="DG141" s="31">
        <v>0</v>
      </c>
      <c r="DH141" s="31" t="s">
        <v>267</v>
      </c>
      <c r="DI141" s="31">
        <v>0</v>
      </c>
      <c r="DJ141" s="31">
        <v>0</v>
      </c>
      <c r="DK141" s="31">
        <v>0</v>
      </c>
      <c r="DL141" s="5"/>
      <c r="DM141" s="31">
        <v>0</v>
      </c>
      <c r="DN141" s="31">
        <v>0</v>
      </c>
      <c r="DO141" s="31" t="s">
        <v>267</v>
      </c>
      <c r="DP141" s="66" t="s">
        <v>267</v>
      </c>
      <c r="DQ141" s="21"/>
    </row>
    <row r="142" spans="1:121" ht="15.75" thickBot="1" x14ac:dyDescent="0.3">
      <c r="A142" s="9" t="s">
        <v>222</v>
      </c>
      <c r="B142" s="5">
        <v>0</v>
      </c>
      <c r="C142" s="31">
        <v>0</v>
      </c>
      <c r="D142" s="31">
        <v>0</v>
      </c>
      <c r="E142" s="31" t="s">
        <v>267</v>
      </c>
      <c r="F142" s="31">
        <v>0</v>
      </c>
      <c r="G142" s="51" t="s">
        <v>267</v>
      </c>
      <c r="H142" s="31" t="s">
        <v>267</v>
      </c>
      <c r="I142" s="31" t="s">
        <v>267</v>
      </c>
      <c r="J142" s="31">
        <v>0</v>
      </c>
      <c r="K142" s="31">
        <v>0</v>
      </c>
      <c r="L142" s="31">
        <v>0</v>
      </c>
      <c r="M142" s="31">
        <v>0</v>
      </c>
      <c r="N142" s="31" t="s">
        <v>267</v>
      </c>
      <c r="O142" s="31">
        <v>0</v>
      </c>
      <c r="P142" s="31" t="s">
        <v>267</v>
      </c>
      <c r="Q142" s="31" t="s">
        <v>267</v>
      </c>
      <c r="R142" s="31" t="s">
        <v>267</v>
      </c>
      <c r="S142" s="31" t="s">
        <v>267</v>
      </c>
      <c r="T142" s="31">
        <v>0</v>
      </c>
      <c r="U142" s="31">
        <v>0</v>
      </c>
      <c r="V142" s="31">
        <v>0</v>
      </c>
      <c r="W142" s="31" t="s">
        <v>267</v>
      </c>
      <c r="X142" s="31" t="s">
        <v>267</v>
      </c>
      <c r="Y142" s="142">
        <v>0</v>
      </c>
      <c r="Z142" s="31" t="s">
        <v>267</v>
      </c>
      <c r="AA142" s="31">
        <v>0</v>
      </c>
      <c r="AB142" s="31">
        <v>0</v>
      </c>
      <c r="AC142" s="31" t="s">
        <v>267</v>
      </c>
      <c r="AD142" s="31">
        <v>0</v>
      </c>
      <c r="AE142" s="31" t="s">
        <v>267</v>
      </c>
      <c r="AF142" s="31">
        <v>0</v>
      </c>
      <c r="AG142" s="31">
        <v>0</v>
      </c>
      <c r="AH142" s="31" t="s">
        <v>267</v>
      </c>
      <c r="AI142" s="31" t="s">
        <v>267</v>
      </c>
      <c r="AJ142" s="31" t="s">
        <v>267</v>
      </c>
      <c r="AK142" s="31">
        <v>0</v>
      </c>
      <c r="AL142" s="31">
        <v>0</v>
      </c>
      <c r="AM142" s="31">
        <v>0</v>
      </c>
      <c r="AN142" s="31" t="s">
        <v>267</v>
      </c>
      <c r="AO142" s="31">
        <v>0</v>
      </c>
      <c r="AP142" s="31">
        <v>0</v>
      </c>
      <c r="AQ142" s="31">
        <v>0</v>
      </c>
      <c r="AR142" s="31">
        <v>0</v>
      </c>
      <c r="AS142" s="31" t="s">
        <v>267</v>
      </c>
      <c r="AT142" s="31">
        <v>0</v>
      </c>
      <c r="AU142" s="31" t="s">
        <v>267</v>
      </c>
      <c r="AV142" s="31" t="s">
        <v>267</v>
      </c>
      <c r="AW142" s="31" t="s">
        <v>267</v>
      </c>
      <c r="AX142" s="31">
        <v>0</v>
      </c>
      <c r="AY142" s="31" t="s">
        <v>267</v>
      </c>
      <c r="AZ142" s="31">
        <v>0</v>
      </c>
      <c r="BA142" s="31">
        <v>0</v>
      </c>
      <c r="BB142" s="31" t="s">
        <v>267</v>
      </c>
      <c r="BC142" s="5">
        <v>0</v>
      </c>
      <c r="BD142" s="31" t="s">
        <v>267</v>
      </c>
      <c r="BE142" s="31">
        <v>0</v>
      </c>
      <c r="BF142" s="31">
        <v>0</v>
      </c>
      <c r="BG142" s="31" t="s">
        <v>267</v>
      </c>
      <c r="BH142" s="31" t="s">
        <v>267</v>
      </c>
      <c r="BI142" s="31">
        <v>0</v>
      </c>
      <c r="BJ142" s="31">
        <v>0</v>
      </c>
      <c r="BK142" s="31">
        <v>0</v>
      </c>
      <c r="BL142" s="31" t="s">
        <v>267</v>
      </c>
      <c r="BM142" s="31">
        <v>0</v>
      </c>
      <c r="BN142" s="31">
        <v>0</v>
      </c>
      <c r="BO142" s="31">
        <v>0</v>
      </c>
      <c r="BP142" s="31">
        <v>0</v>
      </c>
      <c r="BQ142" s="31" t="s">
        <v>267</v>
      </c>
      <c r="BR142" s="31" t="s">
        <v>267</v>
      </c>
      <c r="BS142" s="31">
        <v>0</v>
      </c>
      <c r="BT142" s="31">
        <v>0</v>
      </c>
      <c r="BU142" s="31" t="s">
        <v>267</v>
      </c>
      <c r="BV142" s="31">
        <v>0</v>
      </c>
      <c r="BW142" s="31">
        <v>0</v>
      </c>
      <c r="BX142" s="31" t="s">
        <v>267</v>
      </c>
      <c r="BY142" s="31" t="s">
        <v>267</v>
      </c>
      <c r="BZ142" s="31">
        <v>0</v>
      </c>
      <c r="CA142" s="31">
        <v>0</v>
      </c>
      <c r="CB142" s="31" t="s">
        <v>267</v>
      </c>
      <c r="CC142" s="31" t="s">
        <v>267</v>
      </c>
      <c r="CD142" s="31" t="s">
        <v>267</v>
      </c>
      <c r="CE142" s="31" t="s">
        <v>267</v>
      </c>
      <c r="CF142" s="31" t="s">
        <v>267</v>
      </c>
      <c r="CG142" s="31" t="s">
        <v>267</v>
      </c>
      <c r="CH142" s="31">
        <v>0</v>
      </c>
      <c r="CI142" s="31">
        <v>0</v>
      </c>
      <c r="CJ142" s="31">
        <v>0</v>
      </c>
      <c r="CK142" s="31" t="s">
        <v>267</v>
      </c>
      <c r="CL142" s="31">
        <v>0</v>
      </c>
      <c r="CM142" s="31">
        <v>0</v>
      </c>
      <c r="CN142" s="31" t="s">
        <v>267</v>
      </c>
      <c r="CO142" s="31" t="s">
        <v>267</v>
      </c>
      <c r="CP142" s="31" t="s">
        <v>267</v>
      </c>
      <c r="CQ142" s="31">
        <v>0</v>
      </c>
      <c r="CR142" s="31">
        <v>0</v>
      </c>
      <c r="CS142" s="5">
        <v>0</v>
      </c>
      <c r="CT142" s="31">
        <v>0</v>
      </c>
      <c r="CU142" s="31">
        <v>0</v>
      </c>
      <c r="CV142" s="31">
        <v>0</v>
      </c>
      <c r="CW142" s="31" t="s">
        <v>267</v>
      </c>
      <c r="CX142" s="31">
        <v>0</v>
      </c>
      <c r="CY142" s="31">
        <v>0</v>
      </c>
      <c r="CZ142" s="31" t="s">
        <v>267</v>
      </c>
      <c r="DA142" s="31" t="s">
        <v>267</v>
      </c>
      <c r="DB142" s="31" t="s">
        <v>267</v>
      </c>
      <c r="DC142" s="31">
        <v>0</v>
      </c>
      <c r="DD142" s="31" t="s">
        <v>267</v>
      </c>
      <c r="DE142" s="31">
        <v>0</v>
      </c>
      <c r="DF142" s="31">
        <v>0</v>
      </c>
      <c r="DG142" s="31">
        <v>0</v>
      </c>
      <c r="DH142" s="31" t="s">
        <v>267</v>
      </c>
      <c r="DI142" s="31">
        <v>0</v>
      </c>
      <c r="DJ142" s="31">
        <v>0</v>
      </c>
      <c r="DK142" s="31">
        <v>0</v>
      </c>
      <c r="DL142" s="5"/>
      <c r="DM142" s="31">
        <v>0</v>
      </c>
      <c r="DN142" s="31">
        <v>0</v>
      </c>
      <c r="DO142" s="31">
        <v>0</v>
      </c>
      <c r="DP142" s="66" t="s">
        <v>267</v>
      </c>
      <c r="DQ142" s="21"/>
    </row>
    <row r="143" spans="1:121" ht="15.75" thickBot="1" x14ac:dyDescent="0.3">
      <c r="A143" s="9" t="s">
        <v>223</v>
      </c>
      <c r="B143" s="5" t="s">
        <v>267</v>
      </c>
      <c r="C143" s="31" t="s">
        <v>267</v>
      </c>
      <c r="D143" s="31" t="s">
        <v>267</v>
      </c>
      <c r="E143" s="31" t="s">
        <v>267</v>
      </c>
      <c r="F143" s="31" t="s">
        <v>267</v>
      </c>
      <c r="G143" s="51" t="s">
        <v>267</v>
      </c>
      <c r="H143" s="31" t="s">
        <v>267</v>
      </c>
      <c r="I143" s="31" t="s">
        <v>267</v>
      </c>
      <c r="J143" s="31">
        <v>0</v>
      </c>
      <c r="K143" s="31">
        <v>0</v>
      </c>
      <c r="L143" s="31">
        <v>0</v>
      </c>
      <c r="M143" s="31" t="s">
        <v>267</v>
      </c>
      <c r="N143" s="31" t="s">
        <v>267</v>
      </c>
      <c r="O143" s="31" t="s">
        <v>267</v>
      </c>
      <c r="P143" s="31" t="s">
        <v>267</v>
      </c>
      <c r="Q143" s="31" t="s">
        <v>267</v>
      </c>
      <c r="R143" s="31" t="s">
        <v>267</v>
      </c>
      <c r="S143" s="31" t="s">
        <v>267</v>
      </c>
      <c r="T143" s="31" t="s">
        <v>267</v>
      </c>
      <c r="U143" s="31">
        <v>0</v>
      </c>
      <c r="V143" s="31">
        <v>0</v>
      </c>
      <c r="W143" s="31" t="s">
        <v>267</v>
      </c>
      <c r="X143" s="31" t="s">
        <v>267</v>
      </c>
      <c r="Y143" s="142" t="s">
        <v>267</v>
      </c>
      <c r="Z143" s="31" t="s">
        <v>267</v>
      </c>
      <c r="AA143" s="31">
        <v>0</v>
      </c>
      <c r="AB143" s="31">
        <v>0</v>
      </c>
      <c r="AC143" s="31" t="s">
        <v>267</v>
      </c>
      <c r="AD143" s="31">
        <v>0</v>
      </c>
      <c r="AE143" s="31" t="s">
        <v>267</v>
      </c>
      <c r="AF143" s="31">
        <v>0</v>
      </c>
      <c r="AG143" s="31" t="s">
        <v>267</v>
      </c>
      <c r="AH143" s="31" t="s">
        <v>267</v>
      </c>
      <c r="AI143" s="31" t="s">
        <v>267</v>
      </c>
      <c r="AJ143" s="31" t="s">
        <v>267</v>
      </c>
      <c r="AK143" s="31" t="s">
        <v>267</v>
      </c>
      <c r="AL143" s="31" t="s">
        <v>267</v>
      </c>
      <c r="AM143" s="31" t="s">
        <v>267</v>
      </c>
      <c r="AN143" s="31" t="s">
        <v>267</v>
      </c>
      <c r="AO143" s="31">
        <v>0</v>
      </c>
      <c r="AP143" s="31" t="s">
        <v>267</v>
      </c>
      <c r="AQ143" s="31">
        <v>0</v>
      </c>
      <c r="AR143" s="31">
        <v>0</v>
      </c>
      <c r="AS143" s="31" t="s">
        <v>267</v>
      </c>
      <c r="AT143" s="31">
        <v>0</v>
      </c>
      <c r="AU143" s="31" t="s">
        <v>267</v>
      </c>
      <c r="AV143" s="31" t="s">
        <v>267</v>
      </c>
      <c r="AW143" s="31" t="s">
        <v>267</v>
      </c>
      <c r="AX143" s="31">
        <v>0</v>
      </c>
      <c r="AY143" s="31" t="s">
        <v>267</v>
      </c>
      <c r="AZ143" s="31">
        <v>0</v>
      </c>
      <c r="BA143" s="31">
        <v>0</v>
      </c>
      <c r="BB143" s="31" t="s">
        <v>267</v>
      </c>
      <c r="BC143" s="5">
        <v>0</v>
      </c>
      <c r="BD143" s="31" t="s">
        <v>267</v>
      </c>
      <c r="BE143" s="31">
        <v>0</v>
      </c>
      <c r="BF143" s="31">
        <v>0</v>
      </c>
      <c r="BG143" s="31" t="s">
        <v>267</v>
      </c>
      <c r="BH143" s="31" t="s">
        <v>267</v>
      </c>
      <c r="BI143" s="31">
        <v>0</v>
      </c>
      <c r="BJ143" s="31">
        <v>0</v>
      </c>
      <c r="BK143" s="31" t="s">
        <v>267</v>
      </c>
      <c r="BL143" s="31" t="s">
        <v>267</v>
      </c>
      <c r="BM143" s="31">
        <v>0</v>
      </c>
      <c r="BN143" s="31">
        <v>0</v>
      </c>
      <c r="BO143" s="31" t="s">
        <v>267</v>
      </c>
      <c r="BP143" s="31">
        <v>0</v>
      </c>
      <c r="BQ143" s="31" t="s">
        <v>267</v>
      </c>
      <c r="BR143" s="31" t="s">
        <v>267</v>
      </c>
      <c r="BS143" s="31" t="s">
        <v>267</v>
      </c>
      <c r="BT143" s="31" t="s">
        <v>267</v>
      </c>
      <c r="BU143" s="31" t="s">
        <v>267</v>
      </c>
      <c r="BV143" s="31" t="s">
        <v>267</v>
      </c>
      <c r="BW143" s="31">
        <v>0</v>
      </c>
      <c r="BX143" s="31" t="s">
        <v>267</v>
      </c>
      <c r="BY143" s="31" t="s">
        <v>267</v>
      </c>
      <c r="BZ143" s="31">
        <v>0</v>
      </c>
      <c r="CA143" s="31" t="s">
        <v>267</v>
      </c>
      <c r="CB143" s="31" t="s">
        <v>267</v>
      </c>
      <c r="CC143" s="31" t="s">
        <v>267</v>
      </c>
      <c r="CD143" s="31" t="s">
        <v>267</v>
      </c>
      <c r="CE143" s="31" t="s">
        <v>267</v>
      </c>
      <c r="CF143" s="31" t="s">
        <v>267</v>
      </c>
      <c r="CG143" s="31" t="s">
        <v>267</v>
      </c>
      <c r="CH143" s="31">
        <v>0</v>
      </c>
      <c r="CI143" s="31">
        <v>0</v>
      </c>
      <c r="CJ143" s="31">
        <v>0</v>
      </c>
      <c r="CK143" s="31" t="s">
        <v>267</v>
      </c>
      <c r="CL143" s="31" t="s">
        <v>267</v>
      </c>
      <c r="CM143" s="31">
        <v>0</v>
      </c>
      <c r="CN143" s="31" t="s">
        <v>267</v>
      </c>
      <c r="CO143" s="31" t="s">
        <v>267</v>
      </c>
      <c r="CP143" s="31" t="s">
        <v>267</v>
      </c>
      <c r="CQ143" s="31" t="s">
        <v>267</v>
      </c>
      <c r="CR143" s="31">
        <v>0</v>
      </c>
      <c r="CS143" s="5" t="s">
        <v>267</v>
      </c>
      <c r="CT143" s="31">
        <v>0</v>
      </c>
      <c r="CU143" s="31">
        <v>0</v>
      </c>
      <c r="CV143" s="31">
        <v>0</v>
      </c>
      <c r="CW143" s="31">
        <v>0</v>
      </c>
      <c r="CX143" s="31">
        <v>0</v>
      </c>
      <c r="CY143" s="31" t="s">
        <v>267</v>
      </c>
      <c r="CZ143" s="31" t="s">
        <v>267</v>
      </c>
      <c r="DA143" s="31" t="s">
        <v>267</v>
      </c>
      <c r="DB143" s="31" t="s">
        <v>267</v>
      </c>
      <c r="DC143" s="31" t="s">
        <v>267</v>
      </c>
      <c r="DD143" s="31">
        <v>0</v>
      </c>
      <c r="DE143" s="31" t="s">
        <v>267</v>
      </c>
      <c r="DF143" s="31">
        <v>0</v>
      </c>
      <c r="DG143" s="31">
        <v>0</v>
      </c>
      <c r="DH143" s="31" t="s">
        <v>267</v>
      </c>
      <c r="DI143" s="31">
        <v>0</v>
      </c>
      <c r="DJ143" s="31" t="s">
        <v>267</v>
      </c>
      <c r="DK143" s="31">
        <v>0</v>
      </c>
      <c r="DL143" s="5"/>
      <c r="DM143" s="31">
        <v>0</v>
      </c>
      <c r="DN143" s="31" t="s">
        <v>267</v>
      </c>
      <c r="DO143" s="31" t="s">
        <v>267</v>
      </c>
      <c r="DP143" s="66" t="s">
        <v>267</v>
      </c>
      <c r="DQ143" s="21"/>
    </row>
    <row r="144" spans="1:121" ht="15.75" thickBot="1" x14ac:dyDescent="0.3">
      <c r="A144" s="9" t="s">
        <v>224</v>
      </c>
      <c r="B144" s="5">
        <v>6700</v>
      </c>
      <c r="C144" s="31">
        <v>7190</v>
      </c>
      <c r="D144" s="31">
        <v>5640</v>
      </c>
      <c r="E144" s="31">
        <v>2298</v>
      </c>
      <c r="F144" s="31">
        <v>3986</v>
      </c>
      <c r="G144" s="45">
        <v>15848</v>
      </c>
      <c r="H144" s="31">
        <v>3072</v>
      </c>
      <c r="I144" s="31">
        <v>20850</v>
      </c>
      <c r="J144" s="31">
        <v>5998</v>
      </c>
      <c r="K144" s="31">
        <v>2489</v>
      </c>
      <c r="L144" s="31">
        <v>1661</v>
      </c>
      <c r="M144" s="31">
        <v>1665</v>
      </c>
      <c r="N144" s="31">
        <v>11222</v>
      </c>
      <c r="O144" s="31">
        <v>3976</v>
      </c>
      <c r="P144" s="31">
        <v>22386</v>
      </c>
      <c r="Q144" s="31">
        <v>7339</v>
      </c>
      <c r="R144" s="31">
        <v>2991</v>
      </c>
      <c r="S144" s="31">
        <v>17268</v>
      </c>
      <c r="T144" s="31">
        <v>994</v>
      </c>
      <c r="U144" s="31">
        <v>2039</v>
      </c>
      <c r="V144" s="31">
        <v>6740</v>
      </c>
      <c r="W144" s="31">
        <v>11054</v>
      </c>
      <c r="X144" s="31">
        <v>37298</v>
      </c>
      <c r="Y144" s="136">
        <v>5992</v>
      </c>
      <c r="Z144" s="31">
        <v>7929</v>
      </c>
      <c r="AA144" s="31">
        <v>2591</v>
      </c>
      <c r="AB144" s="31">
        <v>2825</v>
      </c>
      <c r="AC144" s="31">
        <v>1064</v>
      </c>
      <c r="AD144" s="31">
        <v>2662</v>
      </c>
      <c r="AE144" s="31">
        <v>18376</v>
      </c>
      <c r="AF144" s="31">
        <v>375</v>
      </c>
      <c r="AG144" s="31">
        <v>1739</v>
      </c>
      <c r="AH144" s="31">
        <v>4452</v>
      </c>
      <c r="AI144" s="31">
        <v>1529</v>
      </c>
      <c r="AJ144" s="31">
        <v>14637</v>
      </c>
      <c r="AK144" s="31">
        <v>6524</v>
      </c>
      <c r="AL144" s="31">
        <v>8787</v>
      </c>
      <c r="AM144" s="31">
        <v>974</v>
      </c>
      <c r="AN144" s="31">
        <v>1008321</v>
      </c>
      <c r="AO144" s="31">
        <v>1434</v>
      </c>
      <c r="AP144" s="31">
        <v>2708</v>
      </c>
      <c r="AQ144" s="31">
        <v>2423</v>
      </c>
      <c r="AR144" s="31">
        <v>4552</v>
      </c>
      <c r="AS144" s="31">
        <v>29494</v>
      </c>
      <c r="AT144" s="31">
        <v>4321</v>
      </c>
      <c r="AU144" s="31">
        <v>9289</v>
      </c>
      <c r="AV144" s="31">
        <v>7773</v>
      </c>
      <c r="AW144" s="31">
        <v>6261</v>
      </c>
      <c r="AX144" s="31">
        <v>2046</v>
      </c>
      <c r="AY144" s="31">
        <v>13735</v>
      </c>
      <c r="AZ144" s="31">
        <v>8938</v>
      </c>
      <c r="BA144" s="31">
        <v>1398</v>
      </c>
      <c r="BB144" s="31">
        <v>36572</v>
      </c>
      <c r="BC144" s="5">
        <v>2973</v>
      </c>
      <c r="BD144" s="31">
        <v>5115</v>
      </c>
      <c r="BE144" s="31">
        <v>343</v>
      </c>
      <c r="BF144" s="31">
        <v>1544</v>
      </c>
      <c r="BG144" s="31">
        <v>3239</v>
      </c>
      <c r="BH144" s="31">
        <v>4848</v>
      </c>
      <c r="BI144" s="31">
        <v>2267</v>
      </c>
      <c r="BJ144" s="31">
        <v>2032</v>
      </c>
      <c r="BK144" s="31">
        <v>1472</v>
      </c>
      <c r="BL144" s="31">
        <v>27621</v>
      </c>
      <c r="BM144" s="31">
        <v>4276</v>
      </c>
      <c r="BN144" s="31">
        <v>2732</v>
      </c>
      <c r="BO144" s="31">
        <v>6753</v>
      </c>
      <c r="BP144" s="31">
        <v>2445</v>
      </c>
      <c r="BQ144" s="31">
        <v>2738</v>
      </c>
      <c r="BR144" s="31">
        <v>366</v>
      </c>
      <c r="BS144" s="31">
        <v>2746</v>
      </c>
      <c r="BT144" s="31">
        <v>17789</v>
      </c>
      <c r="BU144" s="31">
        <v>6232</v>
      </c>
      <c r="BV144" s="31">
        <v>1610</v>
      </c>
      <c r="BW144" s="31">
        <v>826</v>
      </c>
      <c r="BX144" s="31">
        <v>9883</v>
      </c>
      <c r="BY144" s="31">
        <v>7558</v>
      </c>
      <c r="BZ144" s="31">
        <v>5111</v>
      </c>
      <c r="CA144" s="31">
        <v>890</v>
      </c>
      <c r="CB144" s="31">
        <v>1709</v>
      </c>
      <c r="CC144" s="31">
        <v>9724</v>
      </c>
      <c r="CD144" s="31">
        <v>19737</v>
      </c>
      <c r="CE144" s="31">
        <v>2930</v>
      </c>
      <c r="CF144" s="31">
        <v>8316</v>
      </c>
      <c r="CG144" s="31">
        <v>3025</v>
      </c>
      <c r="CH144" s="31">
        <v>0</v>
      </c>
      <c r="CI144" s="31">
        <v>3625</v>
      </c>
      <c r="CJ144" s="31">
        <v>1815</v>
      </c>
      <c r="CK144" s="31">
        <v>2585</v>
      </c>
      <c r="CL144" s="31">
        <v>9210</v>
      </c>
      <c r="CM144" s="31">
        <v>2990</v>
      </c>
      <c r="CN144" s="31">
        <v>39035</v>
      </c>
      <c r="CO144" s="31">
        <v>9091</v>
      </c>
      <c r="CP144" s="31">
        <v>3972</v>
      </c>
      <c r="CQ144" s="31">
        <v>8131</v>
      </c>
      <c r="CR144" s="31">
        <v>708</v>
      </c>
      <c r="CS144" s="5">
        <v>2568</v>
      </c>
      <c r="CT144" s="31">
        <v>2434</v>
      </c>
      <c r="CU144" s="31">
        <v>2298</v>
      </c>
      <c r="CV144" s="31">
        <v>2245</v>
      </c>
      <c r="CW144" s="31">
        <v>6019</v>
      </c>
      <c r="CX144" s="31">
        <v>1299</v>
      </c>
      <c r="CY144" s="31">
        <v>2841</v>
      </c>
      <c r="CZ144" s="31">
        <v>12338</v>
      </c>
      <c r="DA144" s="31">
        <v>3526</v>
      </c>
      <c r="DB144" s="31">
        <v>5232</v>
      </c>
      <c r="DC144" s="31">
        <v>2224</v>
      </c>
      <c r="DD144" s="31">
        <v>3932</v>
      </c>
      <c r="DE144" s="31">
        <v>5056</v>
      </c>
      <c r="DF144" s="31">
        <v>6228</v>
      </c>
      <c r="DG144" s="31">
        <v>1326</v>
      </c>
      <c r="DH144" s="31">
        <v>6734</v>
      </c>
      <c r="DI144" s="31">
        <v>2102</v>
      </c>
      <c r="DJ144" s="31">
        <v>7424</v>
      </c>
      <c r="DK144" s="31">
        <v>10130</v>
      </c>
      <c r="DL144" s="5"/>
      <c r="DM144" s="31">
        <v>2939</v>
      </c>
      <c r="DN144" s="31">
        <v>4401</v>
      </c>
      <c r="DO144" s="31">
        <v>16809</v>
      </c>
      <c r="DP144" s="66">
        <v>3980</v>
      </c>
      <c r="DQ144" s="21">
        <f>SUM(B144:DP144)</f>
        <v>1784522</v>
      </c>
    </row>
    <row r="145" spans="1:121" ht="15.75" thickBot="1" x14ac:dyDescent="0.3">
      <c r="A145" s="9" t="s">
        <v>225</v>
      </c>
      <c r="B145" s="5">
        <v>0</v>
      </c>
      <c r="C145" s="31">
        <v>0</v>
      </c>
      <c r="D145" s="31">
        <v>0</v>
      </c>
      <c r="E145" s="31">
        <v>5</v>
      </c>
      <c r="F145" s="31">
        <v>2</v>
      </c>
      <c r="G145" s="45">
        <v>364</v>
      </c>
      <c r="H145" s="31">
        <v>0</v>
      </c>
      <c r="I145" s="31">
        <v>6</v>
      </c>
      <c r="J145" s="31">
        <v>0</v>
      </c>
      <c r="K145" s="31">
        <v>0</v>
      </c>
      <c r="L145" s="31">
        <v>0</v>
      </c>
      <c r="M145" s="31">
        <v>0</v>
      </c>
      <c r="N145" s="31">
        <v>9</v>
      </c>
      <c r="O145" s="31">
        <v>0</v>
      </c>
      <c r="P145" s="31">
        <v>239</v>
      </c>
      <c r="Q145" s="31">
        <v>0</v>
      </c>
      <c r="R145" s="31">
        <v>0</v>
      </c>
      <c r="S145" s="31">
        <v>3</v>
      </c>
      <c r="T145" s="31">
        <v>0</v>
      </c>
      <c r="U145" s="31">
        <v>0</v>
      </c>
      <c r="V145" s="31">
        <v>0</v>
      </c>
      <c r="W145" s="31">
        <v>0</v>
      </c>
      <c r="X145" s="31">
        <v>169</v>
      </c>
      <c r="Y145" s="136">
        <v>0</v>
      </c>
      <c r="Z145" s="31">
        <v>10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97085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  <c r="AU145" s="31">
        <v>0</v>
      </c>
      <c r="AV145" s="31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31">
        <v>0</v>
      </c>
      <c r="BC145" s="5">
        <v>0</v>
      </c>
      <c r="BD145" s="31">
        <v>48</v>
      </c>
      <c r="BE145" s="31">
        <v>0</v>
      </c>
      <c r="BF145" s="31">
        <v>0</v>
      </c>
      <c r="BG145" s="31">
        <v>7</v>
      </c>
      <c r="BH145" s="31">
        <v>0</v>
      </c>
      <c r="BI145" s="31">
        <v>0</v>
      </c>
      <c r="BJ145" s="31">
        <v>0</v>
      </c>
      <c r="BK145" s="31">
        <v>0</v>
      </c>
      <c r="BL145" s="31">
        <v>0</v>
      </c>
      <c r="BM145" s="31">
        <v>0</v>
      </c>
      <c r="BN145" s="31">
        <v>0</v>
      </c>
      <c r="BO145" s="31">
        <v>0</v>
      </c>
      <c r="BP145" s="31">
        <v>0</v>
      </c>
      <c r="BQ145" s="31">
        <v>0</v>
      </c>
      <c r="BR145" s="31">
        <v>0</v>
      </c>
      <c r="BS145" s="31">
        <v>0</v>
      </c>
      <c r="BT145" s="31">
        <v>0</v>
      </c>
      <c r="BU145" s="31">
        <v>24</v>
      </c>
      <c r="BV145" s="31">
        <v>0</v>
      </c>
      <c r="BW145" s="31">
        <v>0</v>
      </c>
      <c r="BX145" s="31">
        <v>0</v>
      </c>
      <c r="BY145" s="31">
        <v>366</v>
      </c>
      <c r="BZ145" s="31">
        <v>0</v>
      </c>
      <c r="CA145" s="31">
        <v>0</v>
      </c>
      <c r="CB145" s="31">
        <v>0</v>
      </c>
      <c r="CC145" s="31">
        <v>0</v>
      </c>
      <c r="CD145" s="31">
        <v>0</v>
      </c>
      <c r="CE145" s="31">
        <v>0</v>
      </c>
      <c r="CF145" s="31">
        <v>0</v>
      </c>
      <c r="CG145" s="31">
        <v>0</v>
      </c>
      <c r="CH145" s="31">
        <v>0</v>
      </c>
      <c r="CI145" s="31">
        <v>0</v>
      </c>
      <c r="CJ145" s="31">
        <v>0</v>
      </c>
      <c r="CK145" s="31">
        <v>0</v>
      </c>
      <c r="CL145" s="31">
        <v>0</v>
      </c>
      <c r="CM145" s="31">
        <v>0</v>
      </c>
      <c r="CN145" s="31">
        <v>1118</v>
      </c>
      <c r="CO145" s="31">
        <v>0</v>
      </c>
      <c r="CP145" s="31">
        <v>0</v>
      </c>
      <c r="CQ145" s="31">
        <v>0</v>
      </c>
      <c r="CR145" s="31">
        <v>0</v>
      </c>
      <c r="CS145" s="5">
        <v>0</v>
      </c>
      <c r="CT145" s="31"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31">
        <v>0</v>
      </c>
      <c r="DB145" s="31">
        <v>0</v>
      </c>
      <c r="DC145" s="31">
        <v>0</v>
      </c>
      <c r="DD145" s="31">
        <v>0</v>
      </c>
      <c r="DE145" s="31">
        <v>0</v>
      </c>
      <c r="DF145" s="31">
        <v>0</v>
      </c>
      <c r="DG145" s="31">
        <v>0</v>
      </c>
      <c r="DH145" s="31">
        <v>0</v>
      </c>
      <c r="DI145" s="31">
        <v>0</v>
      </c>
      <c r="DJ145" s="31">
        <v>0</v>
      </c>
      <c r="DK145" s="31">
        <v>286</v>
      </c>
      <c r="DL145" s="5"/>
      <c r="DM145" s="31">
        <v>0</v>
      </c>
      <c r="DN145" s="31">
        <v>0</v>
      </c>
      <c r="DO145" s="31">
        <v>0</v>
      </c>
      <c r="DP145" s="66">
        <v>1</v>
      </c>
      <c r="DQ145" s="21">
        <f t="shared" ref="DQ145:DQ149" si="7">SUM(B145:DP145)</f>
        <v>99742</v>
      </c>
    </row>
    <row r="146" spans="1:121" ht="15.75" thickBot="1" x14ac:dyDescent="0.3">
      <c r="A146" s="9" t="s">
        <v>226</v>
      </c>
      <c r="B146" s="5">
        <v>18</v>
      </c>
      <c r="C146" s="31">
        <v>2</v>
      </c>
      <c r="D146" s="31">
        <v>39</v>
      </c>
      <c r="E146" s="31">
        <v>35</v>
      </c>
      <c r="F146" s="31">
        <v>0</v>
      </c>
      <c r="G146" s="45">
        <v>978</v>
      </c>
      <c r="H146" s="31">
        <v>12</v>
      </c>
      <c r="I146" s="31">
        <v>384</v>
      </c>
      <c r="J146" s="31">
        <v>24</v>
      </c>
      <c r="K146" s="31">
        <v>0</v>
      </c>
      <c r="L146" s="31">
        <v>0</v>
      </c>
      <c r="M146" s="31">
        <v>73</v>
      </c>
      <c r="N146" s="31">
        <v>1654</v>
      </c>
      <c r="O146" s="31">
        <v>0</v>
      </c>
      <c r="P146" s="31">
        <v>1075</v>
      </c>
      <c r="Q146" s="31">
        <v>372</v>
      </c>
      <c r="R146" s="31">
        <v>13</v>
      </c>
      <c r="S146" s="31">
        <v>1124</v>
      </c>
      <c r="T146" s="31">
        <v>0</v>
      </c>
      <c r="U146" s="31">
        <v>3</v>
      </c>
      <c r="V146" s="31">
        <v>470</v>
      </c>
      <c r="W146" s="31">
        <v>405</v>
      </c>
      <c r="X146" s="31">
        <v>2971</v>
      </c>
      <c r="Y146" s="136">
        <v>151</v>
      </c>
      <c r="Z146" s="31">
        <v>311</v>
      </c>
      <c r="AA146" s="31">
        <v>61</v>
      </c>
      <c r="AB146" s="31">
        <v>0</v>
      </c>
      <c r="AC146" s="31">
        <v>0</v>
      </c>
      <c r="AD146" s="31">
        <v>133</v>
      </c>
      <c r="AE146" s="31">
        <v>917</v>
      </c>
      <c r="AF146" s="31">
        <v>1</v>
      </c>
      <c r="AG146" s="31">
        <v>0</v>
      </c>
      <c r="AH146" s="31">
        <v>331</v>
      </c>
      <c r="AI146" s="31">
        <v>0</v>
      </c>
      <c r="AJ146" s="31">
        <v>403</v>
      </c>
      <c r="AK146" s="31">
        <v>64</v>
      </c>
      <c r="AL146" s="31">
        <v>521</v>
      </c>
      <c r="AM146" s="31">
        <v>45</v>
      </c>
      <c r="AN146" s="31">
        <v>94969</v>
      </c>
      <c r="AO146" s="31">
        <v>0</v>
      </c>
      <c r="AP146" s="31">
        <v>0</v>
      </c>
      <c r="AQ146" s="31">
        <v>4</v>
      </c>
      <c r="AR146" s="31">
        <v>176</v>
      </c>
      <c r="AS146" s="31">
        <v>68</v>
      </c>
      <c r="AT146" s="31">
        <v>0</v>
      </c>
      <c r="AU146" s="31">
        <v>519</v>
      </c>
      <c r="AV146" s="31">
        <v>173</v>
      </c>
      <c r="AW146" s="31">
        <v>0</v>
      </c>
      <c r="AX146" s="31">
        <v>0</v>
      </c>
      <c r="AY146" s="31">
        <v>171</v>
      </c>
      <c r="AZ146" s="31">
        <v>3</v>
      </c>
      <c r="BA146" s="31">
        <v>0</v>
      </c>
      <c r="BB146" s="31">
        <v>2355</v>
      </c>
      <c r="BC146" s="5">
        <v>32</v>
      </c>
      <c r="BD146" s="31">
        <v>272</v>
      </c>
      <c r="BE146" s="31">
        <v>0</v>
      </c>
      <c r="BF146" s="31">
        <v>0</v>
      </c>
      <c r="BG146" s="31">
        <v>184</v>
      </c>
      <c r="BH146" s="31">
        <v>702</v>
      </c>
      <c r="BI146" s="31">
        <v>0</v>
      </c>
      <c r="BJ146" s="31">
        <v>0</v>
      </c>
      <c r="BK146" s="31">
        <v>0</v>
      </c>
      <c r="BL146" s="31">
        <v>1383</v>
      </c>
      <c r="BM146" s="31">
        <v>32</v>
      </c>
      <c r="BN146" s="31">
        <v>0</v>
      </c>
      <c r="BO146" s="31">
        <v>280</v>
      </c>
      <c r="BP146" s="31">
        <v>170</v>
      </c>
      <c r="BQ146" s="31">
        <v>0</v>
      </c>
      <c r="BR146" s="31">
        <v>25</v>
      </c>
      <c r="BS146" s="31">
        <v>81</v>
      </c>
      <c r="BT146" s="31">
        <v>1027</v>
      </c>
      <c r="BU146" s="31">
        <v>740</v>
      </c>
      <c r="BV146" s="31">
        <v>0</v>
      </c>
      <c r="BW146" s="31">
        <v>9</v>
      </c>
      <c r="BX146" s="31">
        <v>213</v>
      </c>
      <c r="BY146" s="31">
        <v>91</v>
      </c>
      <c r="BZ146" s="31">
        <v>12</v>
      </c>
      <c r="CA146" s="31">
        <v>27</v>
      </c>
      <c r="CB146" s="31">
        <v>18</v>
      </c>
      <c r="CC146" s="31">
        <v>112</v>
      </c>
      <c r="CD146" s="31">
        <v>1981</v>
      </c>
      <c r="CE146" s="31">
        <v>248</v>
      </c>
      <c r="CF146" s="31">
        <v>491</v>
      </c>
      <c r="CG146" s="31">
        <v>191</v>
      </c>
      <c r="CH146" s="31">
        <v>0</v>
      </c>
      <c r="CI146" s="31">
        <v>268</v>
      </c>
      <c r="CJ146" s="31">
        <v>0</v>
      </c>
      <c r="CK146" s="31">
        <v>4</v>
      </c>
      <c r="CL146" s="31">
        <v>1379</v>
      </c>
      <c r="CM146" s="31">
        <v>0</v>
      </c>
      <c r="CN146" s="31">
        <v>1563</v>
      </c>
      <c r="CO146" s="31">
        <v>1261</v>
      </c>
      <c r="CP146" s="31">
        <v>11</v>
      </c>
      <c r="CQ146" s="31">
        <v>102</v>
      </c>
      <c r="CR146" s="31">
        <v>4</v>
      </c>
      <c r="CS146" s="5">
        <v>9</v>
      </c>
      <c r="CT146" s="31">
        <v>141</v>
      </c>
      <c r="CU146" s="31">
        <v>23</v>
      </c>
      <c r="CV146" s="31">
        <v>1</v>
      </c>
      <c r="CW146" s="31">
        <v>153</v>
      </c>
      <c r="CX146" s="31">
        <v>0</v>
      </c>
      <c r="CY146" s="31">
        <v>0</v>
      </c>
      <c r="CZ146" s="31">
        <v>163</v>
      </c>
      <c r="DA146" s="31">
        <v>118</v>
      </c>
      <c r="DB146" s="31">
        <v>228</v>
      </c>
      <c r="DC146" s="31">
        <v>232</v>
      </c>
      <c r="DD146" s="31">
        <v>0</v>
      </c>
      <c r="DE146" s="31">
        <v>23</v>
      </c>
      <c r="DF146" s="31">
        <v>26</v>
      </c>
      <c r="DG146" s="31">
        <v>0</v>
      </c>
      <c r="DH146" s="31">
        <v>633</v>
      </c>
      <c r="DI146" s="31">
        <v>0</v>
      </c>
      <c r="DJ146" s="31">
        <v>201</v>
      </c>
      <c r="DK146" s="31">
        <v>368</v>
      </c>
      <c r="DL146" s="5"/>
      <c r="DM146" s="31">
        <v>127</v>
      </c>
      <c r="DN146" s="31">
        <v>155</v>
      </c>
      <c r="DO146" s="31">
        <v>72</v>
      </c>
      <c r="DP146" s="66">
        <v>68</v>
      </c>
      <c r="DQ146" s="21">
        <f t="shared" si="7"/>
        <v>126682</v>
      </c>
    </row>
    <row r="147" spans="1:121" ht="15.75" thickBot="1" x14ac:dyDescent="0.3">
      <c r="A147" s="9" t="s">
        <v>227</v>
      </c>
      <c r="B147" s="5">
        <v>0</v>
      </c>
      <c r="C147" s="31">
        <v>0</v>
      </c>
      <c r="D147" s="31">
        <v>0</v>
      </c>
      <c r="E147" s="31">
        <v>0</v>
      </c>
      <c r="F147" s="31">
        <v>0</v>
      </c>
      <c r="G147" s="45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9</v>
      </c>
      <c r="O147" s="31">
        <v>0</v>
      </c>
      <c r="P147" s="31">
        <v>0</v>
      </c>
      <c r="Q147" s="31">
        <v>0</v>
      </c>
      <c r="R147" s="31">
        <v>0</v>
      </c>
      <c r="S147" s="31">
        <v>11</v>
      </c>
      <c r="T147" s="31">
        <v>0</v>
      </c>
      <c r="U147" s="31">
        <v>0</v>
      </c>
      <c r="V147" s="31">
        <v>0</v>
      </c>
      <c r="W147" s="31">
        <v>0</v>
      </c>
      <c r="X147" s="31">
        <v>21</v>
      </c>
      <c r="Y147" s="136">
        <v>0</v>
      </c>
      <c r="Z147" s="31">
        <v>4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0</v>
      </c>
      <c r="BC147" s="5">
        <v>0</v>
      </c>
      <c r="BD147" s="31">
        <v>5</v>
      </c>
      <c r="BE147" s="31">
        <v>0</v>
      </c>
      <c r="BF147" s="31">
        <v>0</v>
      </c>
      <c r="BG147" s="31">
        <v>15</v>
      </c>
      <c r="BH147" s="31">
        <v>0</v>
      </c>
      <c r="BI147" s="31">
        <v>0</v>
      </c>
      <c r="BJ147" s="31">
        <v>0</v>
      </c>
      <c r="BK147" s="31">
        <v>0</v>
      </c>
      <c r="BL147" s="31">
        <v>0</v>
      </c>
      <c r="BM147" s="31">
        <v>0</v>
      </c>
      <c r="BN147" s="31">
        <v>0</v>
      </c>
      <c r="BO147" s="31">
        <v>0</v>
      </c>
      <c r="BP147" s="31">
        <v>0</v>
      </c>
      <c r="BQ147" s="31">
        <v>0</v>
      </c>
      <c r="BR147" s="31">
        <v>0</v>
      </c>
      <c r="BS147" s="31">
        <v>0</v>
      </c>
      <c r="BT147" s="31">
        <v>5</v>
      </c>
      <c r="BU147" s="31">
        <v>0</v>
      </c>
      <c r="BV147" s="31">
        <v>0</v>
      </c>
      <c r="BW147" s="31">
        <v>0</v>
      </c>
      <c r="BX147" s="31">
        <v>0</v>
      </c>
      <c r="BY147" s="31">
        <v>4</v>
      </c>
      <c r="BZ147" s="31">
        <v>0</v>
      </c>
      <c r="CA147" s="31">
        <v>0</v>
      </c>
      <c r="CB147" s="31">
        <v>0</v>
      </c>
      <c r="CC147" s="31">
        <v>0</v>
      </c>
      <c r="CD147" s="31">
        <v>0</v>
      </c>
      <c r="CE147" s="31">
        <v>0</v>
      </c>
      <c r="CF147" s="31">
        <v>0</v>
      </c>
      <c r="CG147" s="31">
        <v>0</v>
      </c>
      <c r="CH147" s="31">
        <v>0</v>
      </c>
      <c r="CI147" s="31">
        <v>0</v>
      </c>
      <c r="CJ147" s="31">
        <v>0</v>
      </c>
      <c r="CK147" s="31">
        <v>0</v>
      </c>
      <c r="CL147" s="31">
        <v>0</v>
      </c>
      <c r="CM147" s="31">
        <v>0</v>
      </c>
      <c r="CN147" s="31">
        <v>39</v>
      </c>
      <c r="CO147" s="31">
        <v>0</v>
      </c>
      <c r="CP147" s="31">
        <v>0</v>
      </c>
      <c r="CQ147" s="31">
        <v>0</v>
      </c>
      <c r="CR147" s="31">
        <v>0</v>
      </c>
      <c r="CS147" s="5">
        <v>0</v>
      </c>
      <c r="CT147" s="31"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9</v>
      </c>
      <c r="DI147" s="31">
        <v>0</v>
      </c>
      <c r="DJ147" s="31">
        <v>0</v>
      </c>
      <c r="DK147" s="31">
        <v>14</v>
      </c>
      <c r="DL147" s="5"/>
      <c r="DM147" s="31">
        <v>0</v>
      </c>
      <c r="DN147" s="31">
        <v>0</v>
      </c>
      <c r="DO147" s="31">
        <v>0</v>
      </c>
      <c r="DP147" s="66">
        <v>0</v>
      </c>
      <c r="DQ147" s="21">
        <f t="shared" si="7"/>
        <v>136</v>
      </c>
    </row>
    <row r="148" spans="1:121" ht="15.75" thickBot="1" x14ac:dyDescent="0.3">
      <c r="A148" s="9" t="s">
        <v>228</v>
      </c>
      <c r="B148" s="5">
        <v>0</v>
      </c>
      <c r="C148" s="31">
        <v>0</v>
      </c>
      <c r="D148" s="31">
        <v>0</v>
      </c>
      <c r="E148" s="31">
        <v>1</v>
      </c>
      <c r="F148" s="31">
        <v>0</v>
      </c>
      <c r="G148" s="45">
        <v>1</v>
      </c>
      <c r="H148" s="31">
        <v>0</v>
      </c>
      <c r="I148" s="31">
        <v>20</v>
      </c>
      <c r="J148" s="31">
        <v>0</v>
      </c>
      <c r="K148" s="31">
        <v>0</v>
      </c>
      <c r="L148" s="31">
        <v>0</v>
      </c>
      <c r="M148" s="31">
        <v>0</v>
      </c>
      <c r="N148" s="31">
        <v>84</v>
      </c>
      <c r="O148" s="31">
        <v>0</v>
      </c>
      <c r="P148" s="31">
        <v>0</v>
      </c>
      <c r="Q148" s="31">
        <v>0</v>
      </c>
      <c r="R148" s="31">
        <v>0</v>
      </c>
      <c r="S148" s="31">
        <v>2</v>
      </c>
      <c r="T148" s="31">
        <v>0</v>
      </c>
      <c r="U148" s="31">
        <v>0</v>
      </c>
      <c r="V148" s="31">
        <v>0</v>
      </c>
      <c r="W148" s="31">
        <v>0</v>
      </c>
      <c r="X148" s="31">
        <v>111</v>
      </c>
      <c r="Y148" s="136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16</v>
      </c>
      <c r="AK148" s="31">
        <v>0</v>
      </c>
      <c r="AL148" s="31">
        <v>0</v>
      </c>
      <c r="AM148" s="31">
        <v>0</v>
      </c>
      <c r="AN148" s="31">
        <v>3145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5">
        <v>0</v>
      </c>
      <c r="BD148" s="31">
        <v>4</v>
      </c>
      <c r="BE148" s="31">
        <v>0</v>
      </c>
      <c r="BF148" s="31">
        <v>0</v>
      </c>
      <c r="BG148" s="31">
        <v>8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2</v>
      </c>
      <c r="BU148" s="31">
        <v>0</v>
      </c>
      <c r="BV148" s="31">
        <v>0</v>
      </c>
      <c r="BW148" s="31">
        <v>0</v>
      </c>
      <c r="BX148" s="31">
        <v>0</v>
      </c>
      <c r="BY148" s="31">
        <v>22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8</v>
      </c>
      <c r="CJ148" s="31">
        <v>0</v>
      </c>
      <c r="CK148" s="31">
        <v>0</v>
      </c>
      <c r="CL148" s="31">
        <v>0</v>
      </c>
      <c r="CM148" s="31">
        <v>0</v>
      </c>
      <c r="CN148" s="31">
        <v>12</v>
      </c>
      <c r="CO148" s="31">
        <v>0</v>
      </c>
      <c r="CP148" s="31">
        <v>0</v>
      </c>
      <c r="CQ148" s="31">
        <v>0</v>
      </c>
      <c r="CR148" s="31">
        <v>0</v>
      </c>
      <c r="CS148" s="5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1</v>
      </c>
      <c r="DI148" s="31">
        <v>0</v>
      </c>
      <c r="DJ148" s="31">
        <v>0</v>
      </c>
      <c r="DK148" s="31">
        <v>76</v>
      </c>
      <c r="DL148" s="5"/>
      <c r="DM148" s="31">
        <v>0</v>
      </c>
      <c r="DN148" s="31">
        <v>0</v>
      </c>
      <c r="DO148" s="31">
        <v>0</v>
      </c>
      <c r="DP148" s="66">
        <v>2</v>
      </c>
      <c r="DQ148" s="21">
        <f t="shared" si="7"/>
        <v>3515</v>
      </c>
    </row>
    <row r="149" spans="1:121" ht="15.75" thickBot="1" x14ac:dyDescent="0.3">
      <c r="A149" s="9" t="s">
        <v>229</v>
      </c>
      <c r="B149" s="5">
        <v>0</v>
      </c>
      <c r="C149" s="31">
        <v>0</v>
      </c>
      <c r="D149" s="31">
        <v>0</v>
      </c>
      <c r="E149" s="31">
        <v>0</v>
      </c>
      <c r="F149" s="31">
        <v>0</v>
      </c>
      <c r="G149" s="45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12</v>
      </c>
      <c r="O149" s="31">
        <v>0</v>
      </c>
      <c r="P149" s="31">
        <v>1</v>
      </c>
      <c r="Q149" s="31">
        <v>0</v>
      </c>
      <c r="R149" s="31">
        <v>0</v>
      </c>
      <c r="S149" s="31">
        <v>2</v>
      </c>
      <c r="T149" s="31">
        <v>0</v>
      </c>
      <c r="U149" s="31">
        <v>0</v>
      </c>
      <c r="V149" s="31">
        <v>0</v>
      </c>
      <c r="W149" s="31">
        <v>0</v>
      </c>
      <c r="X149" s="31">
        <v>18</v>
      </c>
      <c r="Y149" s="136">
        <v>0</v>
      </c>
      <c r="Z149" s="31">
        <v>13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3401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v>0</v>
      </c>
      <c r="BC149" s="5">
        <v>0</v>
      </c>
      <c r="BD149" s="31">
        <v>70</v>
      </c>
      <c r="BE149" s="31">
        <v>0</v>
      </c>
      <c r="BF149" s="31">
        <v>0</v>
      </c>
      <c r="BG149" s="31">
        <v>1</v>
      </c>
      <c r="BH149" s="31">
        <v>0</v>
      </c>
      <c r="BI149" s="31">
        <v>0</v>
      </c>
      <c r="BJ149" s="31">
        <v>0</v>
      </c>
      <c r="BK149" s="31">
        <v>0</v>
      </c>
      <c r="BL149" s="31">
        <v>0</v>
      </c>
      <c r="BM149" s="31">
        <v>0</v>
      </c>
      <c r="BN149" s="31">
        <v>0</v>
      </c>
      <c r="BO149" s="31">
        <v>0</v>
      </c>
      <c r="BP149" s="31">
        <v>0</v>
      </c>
      <c r="BQ149" s="31">
        <v>0</v>
      </c>
      <c r="BR149" s="31">
        <v>0</v>
      </c>
      <c r="BS149" s="31">
        <v>0</v>
      </c>
      <c r="BT149" s="31">
        <v>0</v>
      </c>
      <c r="BU149" s="31">
        <v>0</v>
      </c>
      <c r="BV149" s="31">
        <v>0</v>
      </c>
      <c r="BW149" s="31">
        <v>0</v>
      </c>
      <c r="BX149" s="31">
        <v>0</v>
      </c>
      <c r="BY149" s="31">
        <v>0</v>
      </c>
      <c r="BZ149" s="31">
        <v>0</v>
      </c>
      <c r="CA149" s="31">
        <v>0</v>
      </c>
      <c r="CB149" s="31">
        <v>0</v>
      </c>
      <c r="CC149" s="31">
        <v>0</v>
      </c>
      <c r="CD149" s="31">
        <v>0</v>
      </c>
      <c r="CE149" s="31">
        <v>0</v>
      </c>
      <c r="CF149" s="31">
        <v>0</v>
      </c>
      <c r="CG149" s="31">
        <v>0</v>
      </c>
      <c r="CH149" s="31">
        <v>0</v>
      </c>
      <c r="CI149" s="31">
        <v>0</v>
      </c>
      <c r="CJ149" s="31">
        <v>0</v>
      </c>
      <c r="CK149" s="31">
        <v>0</v>
      </c>
      <c r="CL149" s="31">
        <v>0</v>
      </c>
      <c r="CM149" s="31">
        <v>0</v>
      </c>
      <c r="CN149" s="31">
        <v>0</v>
      </c>
      <c r="CO149" s="31">
        <v>0</v>
      </c>
      <c r="CP149" s="31">
        <v>0</v>
      </c>
      <c r="CQ149" s="31">
        <v>0</v>
      </c>
      <c r="CR149" s="31">
        <v>0</v>
      </c>
      <c r="CS149" s="5">
        <v>0</v>
      </c>
      <c r="CT149" s="31"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31">
        <v>0</v>
      </c>
      <c r="DB149" s="31">
        <v>0</v>
      </c>
      <c r="DC149" s="31">
        <v>0</v>
      </c>
      <c r="DD149" s="31">
        <v>0</v>
      </c>
      <c r="DE149" s="31">
        <v>0</v>
      </c>
      <c r="DF149" s="31">
        <v>0</v>
      </c>
      <c r="DG149" s="31">
        <v>0</v>
      </c>
      <c r="DH149" s="31">
        <v>21</v>
      </c>
      <c r="DI149" s="31">
        <v>0</v>
      </c>
      <c r="DJ149" s="31">
        <v>0</v>
      </c>
      <c r="DK149" s="31">
        <v>20</v>
      </c>
      <c r="DL149" s="5"/>
      <c r="DM149" s="31">
        <v>0</v>
      </c>
      <c r="DN149" s="31">
        <v>0</v>
      </c>
      <c r="DO149" s="31">
        <v>0</v>
      </c>
      <c r="DP149" s="66">
        <v>16</v>
      </c>
      <c r="DQ149" s="21">
        <f t="shared" si="7"/>
        <v>3575</v>
      </c>
    </row>
    <row r="150" spans="1:121" ht="15.75" thickBot="1" x14ac:dyDescent="0.3">
      <c r="A150" s="30" t="s">
        <v>266</v>
      </c>
      <c r="B150" s="28">
        <v>6718</v>
      </c>
      <c r="C150" s="37">
        <v>7192</v>
      </c>
      <c r="D150" s="37">
        <v>5679</v>
      </c>
      <c r="E150" s="37">
        <v>2339</v>
      </c>
      <c r="F150" s="37">
        <v>3988</v>
      </c>
      <c r="G150" s="45">
        <v>17191</v>
      </c>
      <c r="H150" s="37">
        <v>3084</v>
      </c>
      <c r="I150" s="37">
        <v>21260</v>
      </c>
      <c r="J150" s="37">
        <v>6022</v>
      </c>
      <c r="K150" s="37">
        <v>2489</v>
      </c>
      <c r="L150" s="37">
        <v>1661</v>
      </c>
      <c r="M150" s="37">
        <v>1738</v>
      </c>
      <c r="N150" s="37">
        <v>12990</v>
      </c>
      <c r="O150" s="37">
        <v>3976</v>
      </c>
      <c r="P150" s="37">
        <v>23701</v>
      </c>
      <c r="Q150" s="37">
        <v>7711</v>
      </c>
      <c r="R150" s="37">
        <v>3004</v>
      </c>
      <c r="S150" s="37">
        <v>18410</v>
      </c>
      <c r="T150" s="37">
        <v>994</v>
      </c>
      <c r="U150" s="37">
        <v>2042</v>
      </c>
      <c r="V150" s="37">
        <v>7210</v>
      </c>
      <c r="W150" s="37">
        <v>11459</v>
      </c>
      <c r="X150" s="37">
        <v>40588</v>
      </c>
      <c r="Y150" s="136">
        <v>6143</v>
      </c>
      <c r="Z150" s="37">
        <v>8267</v>
      </c>
      <c r="AA150" s="37">
        <v>2652</v>
      </c>
      <c r="AB150" s="37">
        <v>2825</v>
      </c>
      <c r="AC150" s="37">
        <v>1064</v>
      </c>
      <c r="AD150" s="37">
        <v>2795</v>
      </c>
      <c r="AE150" s="37">
        <v>19293</v>
      </c>
      <c r="AF150" s="37">
        <v>376</v>
      </c>
      <c r="AG150" s="37">
        <v>1739</v>
      </c>
      <c r="AH150" s="37">
        <v>4783</v>
      </c>
      <c r="AI150" s="37">
        <v>1529</v>
      </c>
      <c r="AJ150" s="37">
        <v>15056</v>
      </c>
      <c r="AK150" s="37">
        <v>6588</v>
      </c>
      <c r="AL150" s="37">
        <v>9308</v>
      </c>
      <c r="AM150" s="37">
        <v>1019</v>
      </c>
      <c r="AN150" s="37">
        <v>1206921</v>
      </c>
      <c r="AO150" s="37">
        <v>1434</v>
      </c>
      <c r="AP150" s="37">
        <v>2708</v>
      </c>
      <c r="AQ150" s="37">
        <v>2427</v>
      </c>
      <c r="AR150" s="37">
        <v>4728</v>
      </c>
      <c r="AS150" s="37">
        <v>29562</v>
      </c>
      <c r="AT150" s="37">
        <v>4321</v>
      </c>
      <c r="AU150" s="37">
        <v>9808</v>
      </c>
      <c r="AV150" s="37">
        <v>7946</v>
      </c>
      <c r="AW150" s="37">
        <v>6261</v>
      </c>
      <c r="AX150" s="37">
        <v>2046</v>
      </c>
      <c r="AY150" s="37">
        <v>13906</v>
      </c>
      <c r="AZ150" s="37">
        <v>8941</v>
      </c>
      <c r="BA150" s="37">
        <v>1398</v>
      </c>
      <c r="BB150" s="37">
        <v>38927</v>
      </c>
      <c r="BC150" s="28">
        <v>3005</v>
      </c>
      <c r="BD150" s="37">
        <v>5514</v>
      </c>
      <c r="BE150" s="37">
        <v>343</v>
      </c>
      <c r="BF150" s="37">
        <v>1544</v>
      </c>
      <c r="BG150" s="37">
        <v>3454</v>
      </c>
      <c r="BH150" s="37">
        <v>5550</v>
      </c>
      <c r="BI150" s="37">
        <v>2267</v>
      </c>
      <c r="BJ150" s="37">
        <v>2032</v>
      </c>
      <c r="BK150" s="37">
        <v>1472</v>
      </c>
      <c r="BL150" s="37">
        <v>29004</v>
      </c>
      <c r="BM150" s="37">
        <v>4308</v>
      </c>
      <c r="BN150" s="37">
        <v>2732</v>
      </c>
      <c r="BO150" s="37">
        <v>7033</v>
      </c>
      <c r="BP150" s="37">
        <v>2615</v>
      </c>
      <c r="BQ150" s="37">
        <v>2738</v>
      </c>
      <c r="BR150" s="37">
        <v>391</v>
      </c>
      <c r="BS150" s="37">
        <v>2827</v>
      </c>
      <c r="BT150" s="37">
        <v>18823</v>
      </c>
      <c r="BU150" s="37">
        <v>6996</v>
      </c>
      <c r="BV150" s="37">
        <v>1610</v>
      </c>
      <c r="BW150" s="37">
        <v>835</v>
      </c>
      <c r="BX150" s="37">
        <v>10096</v>
      </c>
      <c r="BY150" s="37">
        <v>8041</v>
      </c>
      <c r="BZ150" s="37">
        <v>5123</v>
      </c>
      <c r="CA150" s="37">
        <v>917</v>
      </c>
      <c r="CB150" s="37">
        <v>1727</v>
      </c>
      <c r="CC150" s="37">
        <v>9836</v>
      </c>
      <c r="CD150" s="37">
        <v>21718</v>
      </c>
      <c r="CE150" s="37">
        <v>3178</v>
      </c>
      <c r="CF150" s="37">
        <v>8807</v>
      </c>
      <c r="CG150" s="37">
        <v>3216</v>
      </c>
      <c r="CH150" s="37">
        <v>0</v>
      </c>
      <c r="CI150" s="37">
        <v>3901</v>
      </c>
      <c r="CJ150" s="37">
        <v>1815</v>
      </c>
      <c r="CK150" s="37">
        <v>2589</v>
      </c>
      <c r="CL150" s="37">
        <v>10589</v>
      </c>
      <c r="CM150" s="37">
        <v>2990</v>
      </c>
      <c r="CN150" s="37">
        <v>41767</v>
      </c>
      <c r="CO150" s="37">
        <v>10352</v>
      </c>
      <c r="CP150" s="37">
        <v>3983</v>
      </c>
      <c r="CQ150" s="37">
        <v>8233</v>
      </c>
      <c r="CR150" s="37">
        <v>712</v>
      </c>
      <c r="CS150" s="28">
        <v>2577</v>
      </c>
      <c r="CT150" s="37">
        <v>2575</v>
      </c>
      <c r="CU150" s="37">
        <v>2321</v>
      </c>
      <c r="CV150" s="37">
        <v>2246</v>
      </c>
      <c r="CW150" s="37">
        <v>6172</v>
      </c>
      <c r="CX150" s="37">
        <v>1299</v>
      </c>
      <c r="CY150" s="37">
        <v>2841</v>
      </c>
      <c r="CZ150" s="37">
        <v>12501</v>
      </c>
      <c r="DA150" s="37">
        <v>3644</v>
      </c>
      <c r="DB150" s="37">
        <v>5460</v>
      </c>
      <c r="DC150" s="37">
        <v>2456</v>
      </c>
      <c r="DD150" s="37">
        <v>3932</v>
      </c>
      <c r="DE150" s="37">
        <v>5079</v>
      </c>
      <c r="DF150" s="37">
        <v>6254</v>
      </c>
      <c r="DG150" s="37">
        <v>1326</v>
      </c>
      <c r="DH150" s="37">
        <v>7398</v>
      </c>
      <c r="DI150" s="37">
        <v>2102</v>
      </c>
      <c r="DJ150" s="37">
        <v>7625</v>
      </c>
      <c r="DK150" s="37">
        <v>10894</v>
      </c>
      <c r="DL150" s="28"/>
      <c r="DM150" s="37">
        <v>3066</v>
      </c>
      <c r="DN150" s="37">
        <v>4556</v>
      </c>
      <c r="DO150" s="37">
        <v>16881</v>
      </c>
      <c r="DP150" s="37">
        <v>4067</v>
      </c>
      <c r="DQ150" s="23"/>
    </row>
    <row r="151" spans="1:121" ht="15.75" thickBot="1" x14ac:dyDescent="0.3">
      <c r="A151" s="10" t="s">
        <v>230</v>
      </c>
      <c r="B151" s="10"/>
      <c r="C151" s="38"/>
      <c r="D151" s="38"/>
      <c r="E151" s="38"/>
      <c r="F151" s="38"/>
      <c r="G151" s="52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143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10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10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10"/>
      <c r="DM151" s="38"/>
      <c r="DN151" s="38"/>
      <c r="DO151" s="38"/>
      <c r="DP151" s="38"/>
      <c r="DQ151" s="23"/>
    </row>
    <row r="152" spans="1:121" ht="15.75" thickBot="1" x14ac:dyDescent="0.3">
      <c r="A152" s="9" t="s">
        <v>231</v>
      </c>
      <c r="B152" s="5">
        <v>0</v>
      </c>
      <c r="C152" s="31">
        <v>0</v>
      </c>
      <c r="D152" s="31">
        <v>0</v>
      </c>
      <c r="E152" s="31">
        <v>18</v>
      </c>
      <c r="F152" s="31">
        <v>0</v>
      </c>
      <c r="G152" s="43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1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1</v>
      </c>
      <c r="W152" s="31">
        <v>0</v>
      </c>
      <c r="X152" s="31">
        <v>0</v>
      </c>
      <c r="Y152" s="133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1</v>
      </c>
      <c r="AE152" s="31">
        <v>0</v>
      </c>
      <c r="AF152" s="31">
        <v>0</v>
      </c>
      <c r="AG152" s="31">
        <v>0</v>
      </c>
      <c r="AH152" s="31">
        <v>3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3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2</v>
      </c>
      <c r="AU152" s="31">
        <v>0</v>
      </c>
      <c r="AV152" s="31">
        <v>0</v>
      </c>
      <c r="AW152" s="31">
        <v>0</v>
      </c>
      <c r="AX152" s="31">
        <v>1</v>
      </c>
      <c r="AY152" s="31">
        <v>0</v>
      </c>
      <c r="AZ152" s="31">
        <v>0</v>
      </c>
      <c r="BA152" s="31">
        <v>0</v>
      </c>
      <c r="BB152" s="31">
        <v>0</v>
      </c>
      <c r="BC152" s="5">
        <v>0</v>
      </c>
      <c r="BD152" s="31">
        <v>2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2</v>
      </c>
      <c r="BM152" s="31">
        <v>0</v>
      </c>
      <c r="BN152" s="31">
        <v>1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1</v>
      </c>
      <c r="BU152" s="31">
        <v>0</v>
      </c>
      <c r="BV152" s="31">
        <v>0</v>
      </c>
      <c r="BW152" s="31">
        <v>0</v>
      </c>
      <c r="BX152" s="31">
        <v>1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1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1</v>
      </c>
      <c r="CM152" s="31">
        <v>0</v>
      </c>
      <c r="CN152" s="31">
        <v>1</v>
      </c>
      <c r="CO152" s="31">
        <v>1</v>
      </c>
      <c r="CP152" s="31">
        <v>1</v>
      </c>
      <c r="CQ152" s="31">
        <v>0</v>
      </c>
      <c r="CR152" s="31">
        <v>0</v>
      </c>
      <c r="CS152" s="5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1">
        <v>1</v>
      </c>
      <c r="DJ152" s="31">
        <v>1</v>
      </c>
      <c r="DK152" s="31">
        <v>0</v>
      </c>
      <c r="DL152" s="5"/>
      <c r="DM152" s="31">
        <v>0</v>
      </c>
      <c r="DN152" s="31">
        <v>0</v>
      </c>
      <c r="DO152" s="31">
        <v>0</v>
      </c>
      <c r="DP152" s="66">
        <v>0</v>
      </c>
      <c r="DQ152" s="21">
        <f>SUM(B152:DP152)</f>
        <v>44</v>
      </c>
    </row>
    <row r="153" spans="1:121" ht="15.75" thickBot="1" x14ac:dyDescent="0.3">
      <c r="A153" s="9" t="s">
        <v>232</v>
      </c>
      <c r="B153" s="5">
        <v>0</v>
      </c>
      <c r="C153" s="31">
        <v>0</v>
      </c>
      <c r="D153" s="31">
        <v>0</v>
      </c>
      <c r="E153" s="31">
        <v>8</v>
      </c>
      <c r="F153" s="31">
        <v>0</v>
      </c>
      <c r="G153" s="43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1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1</v>
      </c>
      <c r="W153" s="31">
        <v>0</v>
      </c>
      <c r="X153" s="31">
        <v>0</v>
      </c>
      <c r="Y153" s="133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1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14000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2</v>
      </c>
      <c r="AU153" s="31">
        <v>0</v>
      </c>
      <c r="AV153" s="31">
        <v>0</v>
      </c>
      <c r="AW153" s="31">
        <v>0</v>
      </c>
      <c r="AX153" s="31">
        <v>1</v>
      </c>
      <c r="AY153" s="31">
        <v>0</v>
      </c>
      <c r="AZ153" s="31">
        <v>0</v>
      </c>
      <c r="BA153" s="31">
        <v>0</v>
      </c>
      <c r="BB153" s="31">
        <v>0</v>
      </c>
      <c r="BC153" s="5">
        <v>0</v>
      </c>
      <c r="BD153" s="31">
        <v>2</v>
      </c>
      <c r="BE153" s="31">
        <v>0</v>
      </c>
      <c r="BF153" s="31">
        <v>0</v>
      </c>
      <c r="BG153" s="31">
        <v>0</v>
      </c>
      <c r="BH153" s="31">
        <v>0</v>
      </c>
      <c r="BI153" s="31">
        <v>0</v>
      </c>
      <c r="BJ153" s="31">
        <v>0</v>
      </c>
      <c r="BK153" s="31">
        <v>0</v>
      </c>
      <c r="BL153" s="31">
        <v>2</v>
      </c>
      <c r="BM153" s="31">
        <v>0</v>
      </c>
      <c r="BN153" s="31">
        <v>1</v>
      </c>
      <c r="BO153" s="31">
        <v>0</v>
      </c>
      <c r="BP153" s="31">
        <v>0</v>
      </c>
      <c r="BQ153" s="31">
        <v>0</v>
      </c>
      <c r="BR153" s="31">
        <v>0</v>
      </c>
      <c r="BS153" s="31">
        <v>0</v>
      </c>
      <c r="BT153" s="31">
        <v>1</v>
      </c>
      <c r="BU153" s="31">
        <v>0</v>
      </c>
      <c r="BV153" s="31">
        <v>0</v>
      </c>
      <c r="BW153" s="31">
        <v>0</v>
      </c>
      <c r="BX153" s="31">
        <v>1</v>
      </c>
      <c r="BY153" s="31">
        <v>0</v>
      </c>
      <c r="BZ153" s="31">
        <v>0</v>
      </c>
      <c r="CA153" s="31">
        <v>0</v>
      </c>
      <c r="CB153" s="31">
        <v>0</v>
      </c>
      <c r="CC153" s="31">
        <v>0</v>
      </c>
      <c r="CD153" s="31">
        <v>1</v>
      </c>
      <c r="CE153" s="31">
        <v>0</v>
      </c>
      <c r="CF153" s="31">
        <v>0</v>
      </c>
      <c r="CG153" s="31">
        <v>0</v>
      </c>
      <c r="CH153" s="31">
        <v>0</v>
      </c>
      <c r="CI153" s="31">
        <v>0</v>
      </c>
      <c r="CJ153" s="31">
        <v>0</v>
      </c>
      <c r="CK153" s="31">
        <v>0</v>
      </c>
      <c r="CL153" s="31">
        <v>60</v>
      </c>
      <c r="CM153" s="31">
        <v>0</v>
      </c>
      <c r="CN153" s="31">
        <v>1</v>
      </c>
      <c r="CO153" s="31">
        <v>1</v>
      </c>
      <c r="CP153" s="31">
        <v>1</v>
      </c>
      <c r="CQ153" s="31">
        <v>0</v>
      </c>
      <c r="CR153" s="31">
        <v>0</v>
      </c>
      <c r="CS153" s="5">
        <v>0</v>
      </c>
      <c r="CT153" s="31">
        <v>0</v>
      </c>
      <c r="CU153" s="31">
        <v>0</v>
      </c>
      <c r="CV153" s="31">
        <v>0</v>
      </c>
      <c r="CW153" s="31">
        <v>0</v>
      </c>
      <c r="CX153" s="31">
        <v>0</v>
      </c>
      <c r="CY153" s="31">
        <v>0</v>
      </c>
      <c r="CZ153" s="31">
        <v>0</v>
      </c>
      <c r="DA153" s="31">
        <v>0</v>
      </c>
      <c r="DB153" s="31">
        <v>0</v>
      </c>
      <c r="DC153" s="31">
        <v>0</v>
      </c>
      <c r="DD153" s="31">
        <v>0</v>
      </c>
      <c r="DE153" s="31">
        <v>0</v>
      </c>
      <c r="DF153" s="31">
        <v>0</v>
      </c>
      <c r="DG153" s="31">
        <v>0</v>
      </c>
      <c r="DH153" s="31">
        <v>0</v>
      </c>
      <c r="DI153" s="31">
        <v>1</v>
      </c>
      <c r="DJ153" s="31">
        <v>1</v>
      </c>
      <c r="DK153" s="31">
        <v>0</v>
      </c>
      <c r="DL153" s="5"/>
      <c r="DM153" s="31">
        <v>0</v>
      </c>
      <c r="DN153" s="31">
        <v>0</v>
      </c>
      <c r="DO153" s="31">
        <v>0</v>
      </c>
      <c r="DP153" s="66">
        <v>0</v>
      </c>
      <c r="DQ153" s="21">
        <f t="shared" ref="DQ153:DQ162" si="8">SUM(B153:DP153)</f>
        <v>14087</v>
      </c>
    </row>
    <row r="154" spans="1:121" ht="15.75" thickBot="1" x14ac:dyDescent="0.3">
      <c r="A154" s="27" t="s">
        <v>236</v>
      </c>
      <c r="B154" s="27">
        <v>0</v>
      </c>
      <c r="C154" s="31">
        <v>0</v>
      </c>
      <c r="D154" s="31">
        <v>0</v>
      </c>
      <c r="E154" s="31">
        <v>24</v>
      </c>
      <c r="F154" s="31">
        <v>0</v>
      </c>
      <c r="G154" s="43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1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1</v>
      </c>
      <c r="W154" s="31">
        <v>0</v>
      </c>
      <c r="X154" s="31">
        <v>0</v>
      </c>
      <c r="Y154" s="133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30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7086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2</v>
      </c>
      <c r="AU154" s="31">
        <v>0</v>
      </c>
      <c r="AV154" s="31">
        <v>0</v>
      </c>
      <c r="AW154" s="31">
        <v>0</v>
      </c>
      <c r="AX154" s="31">
        <v>1</v>
      </c>
      <c r="AY154" s="31">
        <v>0</v>
      </c>
      <c r="AZ154" s="31">
        <v>0</v>
      </c>
      <c r="BA154" s="31">
        <v>0</v>
      </c>
      <c r="BB154" s="31">
        <v>0</v>
      </c>
      <c r="BC154" s="5">
        <v>0</v>
      </c>
      <c r="BD154" s="31">
        <v>1</v>
      </c>
      <c r="BE154" s="31">
        <v>0</v>
      </c>
      <c r="BF154" s="31">
        <v>0</v>
      </c>
      <c r="BG154" s="31">
        <v>0</v>
      </c>
      <c r="BH154" s="31">
        <v>0</v>
      </c>
      <c r="BI154" s="31">
        <v>0</v>
      </c>
      <c r="BJ154" s="31">
        <v>0</v>
      </c>
      <c r="BK154" s="31">
        <v>0</v>
      </c>
      <c r="BL154" s="31">
        <v>0</v>
      </c>
      <c r="BM154" s="31">
        <v>0</v>
      </c>
      <c r="BN154" s="31">
        <v>1</v>
      </c>
      <c r="BO154" s="31">
        <v>0</v>
      </c>
      <c r="BP154" s="31">
        <v>0</v>
      </c>
      <c r="BQ154" s="31">
        <v>0</v>
      </c>
      <c r="BR154" s="31">
        <v>0</v>
      </c>
      <c r="BS154" s="31">
        <v>0</v>
      </c>
      <c r="BT154" s="31">
        <v>1</v>
      </c>
      <c r="BU154" s="31">
        <v>0</v>
      </c>
      <c r="BV154" s="31">
        <v>0</v>
      </c>
      <c r="BW154" s="31">
        <v>0</v>
      </c>
      <c r="BX154" s="31">
        <v>1</v>
      </c>
      <c r="BY154" s="31">
        <v>0</v>
      </c>
      <c r="BZ154" s="31">
        <v>0</v>
      </c>
      <c r="CA154" s="31">
        <v>0</v>
      </c>
      <c r="CB154" s="31">
        <v>0</v>
      </c>
      <c r="CC154" s="31">
        <v>0</v>
      </c>
      <c r="CD154" s="31">
        <v>1</v>
      </c>
      <c r="CE154" s="31">
        <v>0</v>
      </c>
      <c r="CF154" s="31">
        <v>0</v>
      </c>
      <c r="CG154" s="31">
        <v>0</v>
      </c>
      <c r="CH154" s="31">
        <v>0</v>
      </c>
      <c r="CI154" s="31">
        <v>0</v>
      </c>
      <c r="CJ154" s="31">
        <v>0</v>
      </c>
      <c r="CK154" s="31">
        <v>0</v>
      </c>
      <c r="CL154" s="31">
        <v>0</v>
      </c>
      <c r="CM154" s="31">
        <v>0</v>
      </c>
      <c r="CN154" s="31">
        <v>1</v>
      </c>
      <c r="CO154" s="31">
        <v>1</v>
      </c>
      <c r="CP154" s="31">
        <v>1</v>
      </c>
      <c r="CQ154" s="31">
        <v>0</v>
      </c>
      <c r="CR154" s="31">
        <v>0</v>
      </c>
      <c r="CS154" s="5">
        <v>0</v>
      </c>
      <c r="CT154" s="31">
        <v>0</v>
      </c>
      <c r="CU154" s="31">
        <v>0</v>
      </c>
      <c r="CV154" s="31">
        <v>0</v>
      </c>
      <c r="CW154" s="31">
        <v>0</v>
      </c>
      <c r="CX154" s="31">
        <v>0</v>
      </c>
      <c r="CY154" s="31">
        <v>0</v>
      </c>
      <c r="CZ154" s="31">
        <v>0</v>
      </c>
      <c r="DA154" s="31">
        <v>0</v>
      </c>
      <c r="DB154" s="31">
        <v>0</v>
      </c>
      <c r="DC154" s="31">
        <v>0</v>
      </c>
      <c r="DD154" s="31">
        <v>0</v>
      </c>
      <c r="DE154" s="31">
        <v>0</v>
      </c>
      <c r="DF154" s="31">
        <v>0</v>
      </c>
      <c r="DG154" s="31">
        <v>0</v>
      </c>
      <c r="DH154" s="31">
        <v>0</v>
      </c>
      <c r="DI154" s="31">
        <v>1</v>
      </c>
      <c r="DJ154" s="31">
        <v>1</v>
      </c>
      <c r="DK154" s="31">
        <v>0</v>
      </c>
      <c r="DL154" s="5"/>
      <c r="DM154" s="31">
        <v>0</v>
      </c>
      <c r="DN154" s="31">
        <v>0</v>
      </c>
      <c r="DO154" s="31">
        <v>0</v>
      </c>
      <c r="DP154" s="66">
        <v>0</v>
      </c>
      <c r="DQ154" s="21">
        <f>SUM(B154:DP154)</f>
        <v>7155</v>
      </c>
    </row>
    <row r="155" spans="1:121" ht="15.75" thickBot="1" x14ac:dyDescent="0.3">
      <c r="A155" s="9" t="s">
        <v>233</v>
      </c>
      <c r="B155" s="5" t="e">
        <v>#DIV/0!</v>
      </c>
      <c r="C155" s="31" t="e">
        <v>#DIV/0!</v>
      </c>
      <c r="D155" s="31" t="e">
        <v>#DIV/0!</v>
      </c>
      <c r="E155" s="31">
        <v>24</v>
      </c>
      <c r="F155" s="31">
        <v>24</v>
      </c>
      <c r="G155" s="53">
        <v>16.055555555555557</v>
      </c>
      <c r="H155" s="31" t="e">
        <v>#DIV/0!</v>
      </c>
      <c r="I155" s="31">
        <v>22.666666666666668</v>
      </c>
      <c r="J155" s="31" t="e">
        <v>#DIV/0!</v>
      </c>
      <c r="K155" s="31" t="e">
        <v>#DIV/0!</v>
      </c>
      <c r="L155" s="31" t="e">
        <v>#DIV/0!</v>
      </c>
      <c r="M155" s="31" t="e">
        <v>#DIV/0!</v>
      </c>
      <c r="N155" s="31" t="e">
        <v>#DIV/0!</v>
      </c>
      <c r="O155" s="31">
        <v>0</v>
      </c>
      <c r="P155" s="31" t="e">
        <v>#DIV/0!</v>
      </c>
      <c r="Q155" s="31" t="s">
        <v>1382</v>
      </c>
      <c r="R155" s="31" t="e">
        <v>#DIV/0!</v>
      </c>
      <c r="S155" s="31">
        <v>16.526315789473685</v>
      </c>
      <c r="T155" s="31" t="e">
        <v>#DIV/0!</v>
      </c>
      <c r="U155" s="31" t="e">
        <v>#DIV/0!</v>
      </c>
      <c r="V155" s="31">
        <v>24</v>
      </c>
      <c r="W155" s="31" t="e">
        <v>#DIV/0!</v>
      </c>
      <c r="X155" s="31" t="e">
        <v>#DIV/0!</v>
      </c>
      <c r="Y155" s="144" t="e">
        <v>#DIV/0!</v>
      </c>
      <c r="Z155" s="31">
        <v>0</v>
      </c>
      <c r="AA155" s="31" t="e">
        <v>#DIV/0!</v>
      </c>
      <c r="AB155" s="31" t="e">
        <v>#DIV/0!</v>
      </c>
      <c r="AC155" s="31" t="e">
        <v>#DIV/0!</v>
      </c>
      <c r="AD155" s="31">
        <v>24</v>
      </c>
      <c r="AE155" s="31">
        <v>17</v>
      </c>
      <c r="AF155" s="31" t="e">
        <v>#DIV/0!</v>
      </c>
      <c r="AG155" s="31" t="e">
        <v>#DIV/0!</v>
      </c>
      <c r="AH155" s="31" t="e">
        <v>#DIV/0!</v>
      </c>
      <c r="AI155" s="31" t="e">
        <v>#DIV/0!</v>
      </c>
      <c r="AJ155" s="31" t="e">
        <v>#DIV/0!</v>
      </c>
      <c r="AK155" s="31" t="e">
        <v>#DIV/0!</v>
      </c>
      <c r="AL155" s="31" t="e">
        <v>#DIV/0!</v>
      </c>
      <c r="AM155" s="31" t="e">
        <v>#DIV/0!</v>
      </c>
      <c r="AN155" s="31">
        <v>24</v>
      </c>
      <c r="AO155" s="31" t="e">
        <v>#DIV/0!</v>
      </c>
      <c r="AP155" s="31" t="e">
        <v>#DIV/0!</v>
      </c>
      <c r="AQ155" s="31" t="e">
        <v>#DIV/0!</v>
      </c>
      <c r="AR155" s="31">
        <v>11.727272727272727</v>
      </c>
      <c r="AS155" s="31">
        <v>16.666666666666668</v>
      </c>
      <c r="AT155" s="31">
        <v>24</v>
      </c>
      <c r="AU155" s="31" t="e">
        <v>#DIV/0!</v>
      </c>
      <c r="AV155" s="31">
        <v>19</v>
      </c>
      <c r="AW155" s="31" t="e">
        <v>#DIV/0!</v>
      </c>
      <c r="AX155" s="31">
        <v>24</v>
      </c>
      <c r="AY155" s="31" t="e">
        <v>#DIV/0!</v>
      </c>
      <c r="AZ155" s="31" t="e">
        <v>#DIV/0!</v>
      </c>
      <c r="BA155" s="31" t="e">
        <v>#DIV/0!</v>
      </c>
      <c r="BB155" s="31">
        <v>21.945945945945947</v>
      </c>
      <c r="BC155" s="5" t="e">
        <v>#DIV/0!</v>
      </c>
      <c r="BD155" s="31">
        <v>16.75</v>
      </c>
      <c r="BE155" s="31" t="e">
        <v>#DIV/0!</v>
      </c>
      <c r="BF155" s="31" t="e">
        <v>#DIV/0!</v>
      </c>
      <c r="BG155" s="31">
        <v>24</v>
      </c>
      <c r="BH155" s="31" t="e">
        <v>#DIV/0!</v>
      </c>
      <c r="BI155" s="31" t="e">
        <v>#DIV/0!</v>
      </c>
      <c r="BJ155" s="31" t="e">
        <v>#DIV/0!</v>
      </c>
      <c r="BK155" s="31" t="e">
        <v>#DIV/0!</v>
      </c>
      <c r="BL155" s="31" t="e">
        <v>#DIV/0!</v>
      </c>
      <c r="BM155" s="31" t="e">
        <v>#DIV/0!</v>
      </c>
      <c r="BN155" s="31">
        <v>24</v>
      </c>
      <c r="BO155" s="31" t="e">
        <v>#DIV/0!</v>
      </c>
      <c r="BP155" s="31" t="e">
        <v>#DIV/0!</v>
      </c>
      <c r="BQ155" s="31" t="e">
        <v>#DIV/0!</v>
      </c>
      <c r="BR155" s="31" t="e">
        <v>#DIV/0!</v>
      </c>
      <c r="BS155" s="31" t="e">
        <v>#DIV/0!</v>
      </c>
      <c r="BT155" s="31">
        <v>24</v>
      </c>
      <c r="BU155" s="31" t="e">
        <v>#DIV/0!</v>
      </c>
      <c r="BV155" s="31" t="e">
        <v>#DIV/0!</v>
      </c>
      <c r="BW155" s="31" t="e">
        <v>#DIV/0!</v>
      </c>
      <c r="BX155" s="31">
        <v>8</v>
      </c>
      <c r="BY155" s="31" t="e">
        <v>#DIV/0!</v>
      </c>
      <c r="BZ155" s="31" t="e">
        <v>#DIV/0!</v>
      </c>
      <c r="CA155" s="31" t="e">
        <v>#DIV/0!</v>
      </c>
      <c r="CB155" s="31" t="e">
        <v>#DIV/0!</v>
      </c>
      <c r="CC155" s="31" t="e">
        <v>#DIV/0!</v>
      </c>
      <c r="CD155" s="31">
        <v>24</v>
      </c>
      <c r="CE155" s="31" t="e">
        <v>#DIV/0!</v>
      </c>
      <c r="CF155" s="31" t="e">
        <v>#DIV/0!</v>
      </c>
      <c r="CG155" s="31" t="e">
        <v>#DIV/0!</v>
      </c>
      <c r="CH155" s="31" t="e">
        <v>#DIV/0!</v>
      </c>
      <c r="CI155" s="31" t="e">
        <v>#DIV/0!</v>
      </c>
      <c r="CJ155" s="31" t="e">
        <v>#DIV/0!</v>
      </c>
      <c r="CK155" s="31" t="e">
        <v>#DIV/0!</v>
      </c>
      <c r="CL155" s="31">
        <v>24</v>
      </c>
      <c r="CM155" s="31" t="e">
        <v>#DIV/0!</v>
      </c>
      <c r="CN155" s="31">
        <v>24</v>
      </c>
      <c r="CO155" s="31">
        <v>0</v>
      </c>
      <c r="CP155" s="31">
        <v>0</v>
      </c>
      <c r="CQ155" s="31" t="e">
        <v>#DIV/0!</v>
      </c>
      <c r="CR155" s="31" t="e">
        <v>#DIV/0!</v>
      </c>
      <c r="CS155" s="5" t="e">
        <v>#DIV/0!</v>
      </c>
      <c r="CT155" s="31" t="e">
        <v>#DIV/0!</v>
      </c>
      <c r="CU155" s="31" t="e">
        <v>#DIV/0!</v>
      </c>
      <c r="CV155" s="31" t="e">
        <v>#DIV/0!</v>
      </c>
      <c r="CW155" s="31" t="e">
        <v>#DIV/0!</v>
      </c>
      <c r="CX155" s="31" t="e">
        <v>#DIV/0!</v>
      </c>
      <c r="CY155" s="31" t="e">
        <v>#DIV/0!</v>
      </c>
      <c r="CZ155" s="31" t="e">
        <v>#DIV/0!</v>
      </c>
      <c r="DA155" s="31" t="e">
        <v>#DIV/0!</v>
      </c>
      <c r="DB155" s="31" t="e">
        <v>#DIV/0!</v>
      </c>
      <c r="DC155" s="31" t="e">
        <v>#DIV/0!</v>
      </c>
      <c r="DD155" s="31" t="e">
        <v>#DIV/0!</v>
      </c>
      <c r="DE155" s="31" t="e">
        <v>#DIV/0!</v>
      </c>
      <c r="DF155" s="31" t="e">
        <v>#DIV/0!</v>
      </c>
      <c r="DG155" s="31" t="e">
        <v>#DIV/0!</v>
      </c>
      <c r="DH155" s="31" t="e">
        <v>#DIV/0!</v>
      </c>
      <c r="DI155" s="31">
        <v>24</v>
      </c>
      <c r="DJ155" s="31">
        <v>24</v>
      </c>
      <c r="DK155" s="31" t="e">
        <v>#DIV/0!</v>
      </c>
      <c r="DL155" s="5"/>
      <c r="DM155" s="31" t="e">
        <v>#DIV/0!</v>
      </c>
      <c r="DN155" s="31" t="e">
        <v>#DIV/0!</v>
      </c>
      <c r="DO155" s="31" t="e">
        <v>#DIV/0!</v>
      </c>
      <c r="DP155" s="66" t="e">
        <v>#DIV/0!</v>
      </c>
      <c r="DQ155" s="21" t="e">
        <f t="shared" si="8"/>
        <v>#DIV/0!</v>
      </c>
    </row>
    <row r="156" spans="1:121" ht="15.75" thickBot="1" x14ac:dyDescent="0.3">
      <c r="A156" s="9" t="s">
        <v>234</v>
      </c>
      <c r="B156" s="5">
        <v>5</v>
      </c>
      <c r="C156" s="31">
        <v>13</v>
      </c>
      <c r="D156" s="31">
        <v>4</v>
      </c>
      <c r="E156" s="31">
        <v>11</v>
      </c>
      <c r="F156" s="31">
        <v>7</v>
      </c>
      <c r="G156" s="43">
        <v>1</v>
      </c>
      <c r="H156" s="31">
        <v>8</v>
      </c>
      <c r="I156" s="31">
        <v>8</v>
      </c>
      <c r="J156" s="31">
        <v>7</v>
      </c>
      <c r="K156" s="31">
        <v>9</v>
      </c>
      <c r="L156" s="31">
        <v>8</v>
      </c>
      <c r="M156" s="31">
        <v>14</v>
      </c>
      <c r="N156" s="31">
        <v>13</v>
      </c>
      <c r="O156" s="31">
        <v>3</v>
      </c>
      <c r="P156" s="31">
        <v>5</v>
      </c>
      <c r="Q156" s="31">
        <v>7</v>
      </c>
      <c r="R156" s="31">
        <v>5</v>
      </c>
      <c r="S156" s="31">
        <v>3</v>
      </c>
      <c r="T156" s="31">
        <v>3</v>
      </c>
      <c r="U156" s="31">
        <v>4</v>
      </c>
      <c r="V156" s="31">
        <v>6</v>
      </c>
      <c r="W156" s="31">
        <v>9</v>
      </c>
      <c r="X156" s="31">
        <v>24</v>
      </c>
      <c r="Y156" s="133">
        <v>7</v>
      </c>
      <c r="Z156" s="31">
        <v>21</v>
      </c>
      <c r="AA156" s="31">
        <v>3</v>
      </c>
      <c r="AB156" s="31">
        <v>4</v>
      </c>
      <c r="AC156" s="31">
        <v>7</v>
      </c>
      <c r="AD156" s="31">
        <v>7</v>
      </c>
      <c r="AE156" s="31">
        <v>9</v>
      </c>
      <c r="AF156" s="31">
        <v>3</v>
      </c>
      <c r="AG156" s="31">
        <v>7</v>
      </c>
      <c r="AH156" s="31">
        <v>8</v>
      </c>
      <c r="AI156" s="31">
        <v>11</v>
      </c>
      <c r="AJ156" s="31">
        <v>16</v>
      </c>
      <c r="AK156" s="31">
        <v>6</v>
      </c>
      <c r="AL156" s="31">
        <v>8</v>
      </c>
      <c r="AM156" s="31">
        <v>5</v>
      </c>
      <c r="AN156" s="31">
        <v>131</v>
      </c>
      <c r="AO156" s="31">
        <v>5</v>
      </c>
      <c r="AP156" s="31">
        <v>5</v>
      </c>
      <c r="AQ156" s="31">
        <v>15</v>
      </c>
      <c r="AR156" s="31">
        <v>4</v>
      </c>
      <c r="AS156" s="31">
        <v>21</v>
      </c>
      <c r="AT156" s="31">
        <v>13</v>
      </c>
      <c r="AU156" s="31">
        <v>11</v>
      </c>
      <c r="AV156" s="31">
        <v>6</v>
      </c>
      <c r="AW156" s="31">
        <v>9</v>
      </c>
      <c r="AX156" s="31">
        <v>13</v>
      </c>
      <c r="AY156" s="31">
        <v>12</v>
      </c>
      <c r="AZ156" s="31">
        <v>5</v>
      </c>
      <c r="BA156" s="31">
        <v>3</v>
      </c>
      <c r="BB156" s="31">
        <v>16</v>
      </c>
      <c r="BC156" s="5">
        <v>11</v>
      </c>
      <c r="BD156" s="31">
        <v>9</v>
      </c>
      <c r="BE156" s="31">
        <v>3</v>
      </c>
      <c r="BF156" s="31">
        <v>3</v>
      </c>
      <c r="BG156" s="31">
        <v>2</v>
      </c>
      <c r="BH156" s="31">
        <v>18</v>
      </c>
      <c r="BI156" s="31">
        <v>5</v>
      </c>
      <c r="BJ156" s="31">
        <v>11</v>
      </c>
      <c r="BK156" s="31">
        <v>12</v>
      </c>
      <c r="BL156" s="31">
        <v>14</v>
      </c>
      <c r="BM156" s="31">
        <v>1</v>
      </c>
      <c r="BN156" s="31">
        <v>4</v>
      </c>
      <c r="BO156" s="31">
        <v>14</v>
      </c>
      <c r="BP156" s="31">
        <v>4</v>
      </c>
      <c r="BQ156" s="31">
        <v>26</v>
      </c>
      <c r="BR156" s="31">
        <v>3</v>
      </c>
      <c r="BS156" s="31">
        <v>3</v>
      </c>
      <c r="BT156" s="31">
        <v>14</v>
      </c>
      <c r="BU156" s="31">
        <v>7</v>
      </c>
      <c r="BV156" s="31">
        <v>3</v>
      </c>
      <c r="BW156" s="31">
        <v>13</v>
      </c>
      <c r="BX156" s="31">
        <v>20</v>
      </c>
      <c r="BY156" s="31">
        <v>6</v>
      </c>
      <c r="BZ156" s="31">
        <v>3</v>
      </c>
      <c r="CA156" s="31">
        <v>5</v>
      </c>
      <c r="CB156" s="31">
        <v>14</v>
      </c>
      <c r="CC156" s="31">
        <v>2</v>
      </c>
      <c r="CD156" s="31">
        <v>14</v>
      </c>
      <c r="CE156" s="31">
        <v>2</v>
      </c>
      <c r="CF156" s="31">
        <v>6</v>
      </c>
      <c r="CG156" s="31">
        <v>15</v>
      </c>
      <c r="CH156" s="31">
        <v>11</v>
      </c>
      <c r="CI156" s="31">
        <v>5</v>
      </c>
      <c r="CJ156" s="31">
        <v>5</v>
      </c>
      <c r="CK156" s="31">
        <v>7</v>
      </c>
      <c r="CL156" s="31">
        <v>8</v>
      </c>
      <c r="CM156" s="31">
        <v>15</v>
      </c>
      <c r="CN156" s="31">
        <v>34</v>
      </c>
      <c r="CO156" s="31">
        <v>9</v>
      </c>
      <c r="CP156" s="31">
        <v>6</v>
      </c>
      <c r="CQ156" s="31">
        <v>16</v>
      </c>
      <c r="CR156" s="31">
        <v>3</v>
      </c>
      <c r="CS156" s="5">
        <v>4</v>
      </c>
      <c r="CT156" s="31">
        <v>4</v>
      </c>
      <c r="CU156" s="31">
        <v>7</v>
      </c>
      <c r="CV156" s="31">
        <v>7</v>
      </c>
      <c r="CW156" s="31">
        <v>18</v>
      </c>
      <c r="CX156" s="31">
        <v>3</v>
      </c>
      <c r="CY156" s="31">
        <v>7</v>
      </c>
      <c r="CZ156" s="31">
        <v>6</v>
      </c>
      <c r="DA156" s="31">
        <v>9</v>
      </c>
      <c r="DB156" s="31">
        <v>10</v>
      </c>
      <c r="DC156" s="31">
        <v>9</v>
      </c>
      <c r="DD156" s="31">
        <v>15</v>
      </c>
      <c r="DE156" s="31">
        <v>6</v>
      </c>
      <c r="DF156" s="31">
        <v>2</v>
      </c>
      <c r="DG156" s="31">
        <v>5</v>
      </c>
      <c r="DH156" s="31">
        <v>16</v>
      </c>
      <c r="DI156" s="31">
        <v>3</v>
      </c>
      <c r="DJ156" s="31">
        <v>4</v>
      </c>
      <c r="DK156" s="31">
        <v>2</v>
      </c>
      <c r="DL156" s="5"/>
      <c r="DM156" s="31">
        <v>12</v>
      </c>
      <c r="DN156" s="31">
        <v>12</v>
      </c>
      <c r="DO156" s="31">
        <v>8</v>
      </c>
      <c r="DP156" s="66">
        <v>5</v>
      </c>
      <c r="DQ156" s="21">
        <f t="shared" si="8"/>
        <v>1128</v>
      </c>
    </row>
    <row r="157" spans="1:121" ht="15.75" thickBot="1" x14ac:dyDescent="0.3">
      <c r="A157" s="9" t="s">
        <v>235</v>
      </c>
      <c r="B157" s="5">
        <v>2</v>
      </c>
      <c r="C157" s="31">
        <v>1</v>
      </c>
      <c r="D157" s="31">
        <v>0</v>
      </c>
      <c r="E157" s="31">
        <v>1</v>
      </c>
      <c r="F157" s="31">
        <v>1</v>
      </c>
      <c r="G157" s="43">
        <v>4</v>
      </c>
      <c r="H157" s="31">
        <v>1</v>
      </c>
      <c r="I157" s="31">
        <v>4</v>
      </c>
      <c r="J157" s="31">
        <v>0</v>
      </c>
      <c r="K157" s="31">
        <v>1</v>
      </c>
      <c r="L157" s="31">
        <v>2</v>
      </c>
      <c r="M157" s="31">
        <v>3</v>
      </c>
      <c r="N157" s="31">
        <v>3</v>
      </c>
      <c r="O157" s="31">
        <v>3</v>
      </c>
      <c r="P157" s="31">
        <v>2</v>
      </c>
      <c r="Q157" s="31">
        <v>0</v>
      </c>
      <c r="R157" s="31">
        <v>1</v>
      </c>
      <c r="S157" s="31">
        <v>2</v>
      </c>
      <c r="T157" s="31">
        <v>2</v>
      </c>
      <c r="U157" s="31">
        <v>1</v>
      </c>
      <c r="V157" s="31">
        <v>2</v>
      </c>
      <c r="W157" s="31">
        <v>2</v>
      </c>
      <c r="X157" s="31">
        <v>2</v>
      </c>
      <c r="Y157" s="133">
        <v>1</v>
      </c>
      <c r="Z157" s="31">
        <v>0</v>
      </c>
      <c r="AA157" s="31">
        <v>1</v>
      </c>
      <c r="AB157" s="31">
        <v>2</v>
      </c>
      <c r="AC157" s="31">
        <v>0</v>
      </c>
      <c r="AD157" s="31">
        <v>3</v>
      </c>
      <c r="AE157" s="31">
        <v>4</v>
      </c>
      <c r="AF157" s="31">
        <v>0</v>
      </c>
      <c r="AG157" s="31">
        <v>2</v>
      </c>
      <c r="AH157" s="31">
        <v>1</v>
      </c>
      <c r="AI157" s="31">
        <v>1</v>
      </c>
      <c r="AJ157" s="31">
        <v>1</v>
      </c>
      <c r="AK157" s="31">
        <v>1</v>
      </c>
      <c r="AL157" s="31">
        <v>0</v>
      </c>
      <c r="AM157" s="31">
        <v>0</v>
      </c>
      <c r="AN157" s="31">
        <v>0</v>
      </c>
      <c r="AO157" s="31">
        <v>0</v>
      </c>
      <c r="AP157" s="31">
        <v>1</v>
      </c>
      <c r="AQ157" s="31">
        <v>1</v>
      </c>
      <c r="AR157" s="31">
        <v>5</v>
      </c>
      <c r="AS157" s="31">
        <v>11</v>
      </c>
      <c r="AT157" s="31">
        <v>1</v>
      </c>
      <c r="AU157" s="31">
        <v>4</v>
      </c>
      <c r="AV157" s="31">
        <v>2</v>
      </c>
      <c r="AW157" s="31">
        <v>4</v>
      </c>
      <c r="AX157" s="31">
        <v>1</v>
      </c>
      <c r="AY157" s="31">
        <v>7</v>
      </c>
      <c r="AZ157" s="31">
        <v>3</v>
      </c>
      <c r="BA157" s="31">
        <v>0</v>
      </c>
      <c r="BB157" s="31">
        <v>4</v>
      </c>
      <c r="BC157" s="5">
        <v>0</v>
      </c>
      <c r="BD157" s="31">
        <v>1</v>
      </c>
      <c r="BE157" s="31">
        <v>1</v>
      </c>
      <c r="BF157" s="31">
        <v>1</v>
      </c>
      <c r="BG157" s="31">
        <v>3</v>
      </c>
      <c r="BH157" s="31">
        <v>2</v>
      </c>
      <c r="BI157" s="31">
        <v>2</v>
      </c>
      <c r="BJ157" s="31">
        <v>1</v>
      </c>
      <c r="BK157" s="31">
        <v>3</v>
      </c>
      <c r="BL157" s="31">
        <v>2</v>
      </c>
      <c r="BM157" s="31">
        <v>1</v>
      </c>
      <c r="BN157" s="31">
        <v>0</v>
      </c>
      <c r="BO157" s="31">
        <v>6</v>
      </c>
      <c r="BP157" s="31">
        <v>0</v>
      </c>
      <c r="BQ157" s="31">
        <v>1</v>
      </c>
      <c r="BR157" s="31">
        <v>0</v>
      </c>
      <c r="BS157" s="31">
        <v>1</v>
      </c>
      <c r="BT157" s="31">
        <v>1</v>
      </c>
      <c r="BU157" s="31">
        <v>1</v>
      </c>
      <c r="BV157" s="31">
        <v>0</v>
      </c>
      <c r="BW157" s="31">
        <v>1</v>
      </c>
      <c r="BX157" s="31">
        <v>1</v>
      </c>
      <c r="BY157" s="31">
        <v>4</v>
      </c>
      <c r="BZ157" s="31">
        <v>2</v>
      </c>
      <c r="CA157" s="31">
        <v>3</v>
      </c>
      <c r="CB157" s="31">
        <v>1</v>
      </c>
      <c r="CC157" s="31">
        <v>0</v>
      </c>
      <c r="CD157" s="31">
        <v>0</v>
      </c>
      <c r="CE157" s="31">
        <v>1</v>
      </c>
      <c r="CF157" s="31">
        <v>0</v>
      </c>
      <c r="CG157" s="31">
        <v>2</v>
      </c>
      <c r="CH157" s="31">
        <v>0</v>
      </c>
      <c r="CI157" s="31">
        <v>0</v>
      </c>
      <c r="CJ157" s="31">
        <v>0</v>
      </c>
      <c r="CK157" s="31">
        <v>3</v>
      </c>
      <c r="CL157" s="31">
        <v>3</v>
      </c>
      <c r="CM157" s="31">
        <v>0</v>
      </c>
      <c r="CN157" s="31">
        <v>3</v>
      </c>
      <c r="CO157" s="31">
        <v>0</v>
      </c>
      <c r="CP157" s="31">
        <v>1</v>
      </c>
      <c r="CQ157" s="31">
        <v>2</v>
      </c>
      <c r="CR157" s="31">
        <v>2</v>
      </c>
      <c r="CS157" s="5">
        <v>8</v>
      </c>
      <c r="CT157" s="31">
        <v>1</v>
      </c>
      <c r="CU157" s="31">
        <v>0</v>
      </c>
      <c r="CV157" s="31">
        <v>1</v>
      </c>
      <c r="CW157" s="31">
        <v>1</v>
      </c>
      <c r="CX157" s="31">
        <v>1</v>
      </c>
      <c r="CY157" s="31">
        <v>2</v>
      </c>
      <c r="CZ157" s="31">
        <v>0</v>
      </c>
      <c r="DA157" s="31">
        <v>0</v>
      </c>
      <c r="DB157" s="31">
        <v>1</v>
      </c>
      <c r="DC157" s="31">
        <v>1</v>
      </c>
      <c r="DD157" s="31">
        <v>0</v>
      </c>
      <c r="DE157" s="31">
        <v>0</v>
      </c>
      <c r="DF157" s="31">
        <v>1</v>
      </c>
      <c r="DG157" s="31">
        <v>1</v>
      </c>
      <c r="DH157" s="31">
        <v>2</v>
      </c>
      <c r="DI157" s="31">
        <v>2</v>
      </c>
      <c r="DJ157" s="31">
        <v>1</v>
      </c>
      <c r="DK157" s="31">
        <v>0</v>
      </c>
      <c r="DL157" s="5"/>
      <c r="DM157" s="31">
        <v>0</v>
      </c>
      <c r="DN157" s="31">
        <v>0</v>
      </c>
      <c r="DO157" s="31">
        <v>4</v>
      </c>
      <c r="DP157" s="66">
        <v>1</v>
      </c>
      <c r="DQ157" s="21">
        <f t="shared" si="8"/>
        <v>185</v>
      </c>
    </row>
    <row r="158" spans="1:121" ht="15.75" thickBot="1" x14ac:dyDescent="0.3">
      <c r="A158" s="9" t="s">
        <v>232</v>
      </c>
      <c r="B158" s="5">
        <v>35</v>
      </c>
      <c r="C158" s="31">
        <v>5</v>
      </c>
      <c r="D158" s="31">
        <v>0</v>
      </c>
      <c r="E158" s="31">
        <v>7</v>
      </c>
      <c r="F158" s="31">
        <v>30</v>
      </c>
      <c r="G158" s="43">
        <v>154</v>
      </c>
      <c r="H158" s="31">
        <v>12</v>
      </c>
      <c r="I158" s="31">
        <v>160</v>
      </c>
      <c r="J158" s="31">
        <v>0</v>
      </c>
      <c r="K158" s="31">
        <v>10</v>
      </c>
      <c r="L158" s="31">
        <v>4</v>
      </c>
      <c r="M158" s="31">
        <v>7</v>
      </c>
      <c r="N158" s="31">
        <v>76</v>
      </c>
      <c r="O158" s="31">
        <v>20</v>
      </c>
      <c r="P158" s="31">
        <v>105</v>
      </c>
      <c r="Q158" s="31">
        <v>0</v>
      </c>
      <c r="R158" s="31">
        <v>18</v>
      </c>
      <c r="S158" s="31">
        <v>82</v>
      </c>
      <c r="T158" s="31">
        <v>11</v>
      </c>
      <c r="U158" s="31">
        <v>9</v>
      </c>
      <c r="V158" s="31">
        <v>18</v>
      </c>
      <c r="W158" s="31">
        <v>73</v>
      </c>
      <c r="X158" s="31">
        <v>202</v>
      </c>
      <c r="Y158" s="133">
        <v>2</v>
      </c>
      <c r="Z158" s="31">
        <v>0</v>
      </c>
      <c r="AA158" s="31">
        <v>6</v>
      </c>
      <c r="AB158" s="31">
        <v>12.5</v>
      </c>
      <c r="AC158" s="31">
        <v>0</v>
      </c>
      <c r="AD158" s="31">
        <v>19</v>
      </c>
      <c r="AE158" s="31">
        <v>124</v>
      </c>
      <c r="AF158" s="31">
        <v>1</v>
      </c>
      <c r="AG158" s="31">
        <v>11</v>
      </c>
      <c r="AH158" s="31">
        <v>12</v>
      </c>
      <c r="AI158" s="31">
        <v>2</v>
      </c>
      <c r="AJ158" s="31">
        <v>100</v>
      </c>
      <c r="AK158" s="31">
        <v>40</v>
      </c>
      <c r="AL158" s="31">
        <v>0</v>
      </c>
      <c r="AM158" s="31">
        <v>5</v>
      </c>
      <c r="AN158" s="31">
        <v>224</v>
      </c>
      <c r="AO158" s="31">
        <v>0</v>
      </c>
      <c r="AP158" s="31">
        <v>8</v>
      </c>
      <c r="AQ158" s="31">
        <v>9</v>
      </c>
      <c r="AR158" s="31">
        <v>22</v>
      </c>
      <c r="AS158" s="31">
        <v>186</v>
      </c>
      <c r="AT158" s="31">
        <v>3</v>
      </c>
      <c r="AU158" s="31">
        <v>61</v>
      </c>
      <c r="AV158" s="31">
        <v>42</v>
      </c>
      <c r="AW158" s="31">
        <v>10</v>
      </c>
      <c r="AX158" s="31">
        <v>3</v>
      </c>
      <c r="AY158" s="31">
        <v>121</v>
      </c>
      <c r="AZ158" s="31">
        <v>62</v>
      </c>
      <c r="BA158" s="31">
        <v>0</v>
      </c>
      <c r="BB158" s="31">
        <v>317</v>
      </c>
      <c r="BC158" s="5">
        <v>0</v>
      </c>
      <c r="BD158" s="31">
        <v>25</v>
      </c>
      <c r="BE158" s="31">
        <v>5</v>
      </c>
      <c r="BF158" s="31">
        <v>8</v>
      </c>
      <c r="BG158" s="31">
        <v>30</v>
      </c>
      <c r="BH158" s="31">
        <v>41</v>
      </c>
      <c r="BI158" s="31">
        <v>18</v>
      </c>
      <c r="BJ158" s="31">
        <v>5</v>
      </c>
      <c r="BK158" s="31">
        <v>7</v>
      </c>
      <c r="BL158" s="31">
        <v>329</v>
      </c>
      <c r="BM158" s="31">
        <v>8</v>
      </c>
      <c r="BN158" s="31">
        <v>0</v>
      </c>
      <c r="BO158" s="31">
        <v>65</v>
      </c>
      <c r="BP158" s="31">
        <v>0</v>
      </c>
      <c r="BQ158" s="31">
        <v>5</v>
      </c>
      <c r="BR158" s="31">
        <v>0</v>
      </c>
      <c r="BS158" s="31">
        <v>7</v>
      </c>
      <c r="BT158" s="31">
        <v>220</v>
      </c>
      <c r="BU158" s="31">
        <v>20</v>
      </c>
      <c r="BV158" s="31">
        <v>0</v>
      </c>
      <c r="BW158" s="31">
        <v>5</v>
      </c>
      <c r="BX158" s="31">
        <v>30</v>
      </c>
      <c r="BY158" s="31">
        <v>69</v>
      </c>
      <c r="BZ158" s="31">
        <v>30</v>
      </c>
      <c r="CA158" s="31">
        <v>7</v>
      </c>
      <c r="CB158" s="31">
        <v>3</v>
      </c>
      <c r="CC158" s="31">
        <v>0</v>
      </c>
      <c r="CD158" s="31">
        <v>40</v>
      </c>
      <c r="CE158" s="31">
        <v>34</v>
      </c>
      <c r="CF158" s="31">
        <v>0</v>
      </c>
      <c r="CG158" s="31">
        <v>34</v>
      </c>
      <c r="CH158" s="31">
        <v>0</v>
      </c>
      <c r="CI158" s="31">
        <v>0</v>
      </c>
      <c r="CJ158" s="31">
        <v>3</v>
      </c>
      <c r="CK158" s="31">
        <v>12.2</v>
      </c>
      <c r="CL158" s="31">
        <v>95</v>
      </c>
      <c r="CM158" s="31">
        <v>0</v>
      </c>
      <c r="CN158" s="31">
        <v>232</v>
      </c>
      <c r="CO158" s="31">
        <v>0</v>
      </c>
      <c r="CP158" s="31">
        <v>20</v>
      </c>
      <c r="CQ158" s="31">
        <v>56</v>
      </c>
      <c r="CR158" s="31">
        <v>5</v>
      </c>
      <c r="CS158" s="5">
        <v>58</v>
      </c>
      <c r="CT158" s="31">
        <v>8</v>
      </c>
      <c r="CU158" s="31">
        <v>0</v>
      </c>
      <c r="CV158" s="31">
        <v>5</v>
      </c>
      <c r="CW158" s="31">
        <v>26</v>
      </c>
      <c r="CX158" s="31">
        <v>3</v>
      </c>
      <c r="CY158" s="31">
        <v>36</v>
      </c>
      <c r="CZ158" s="31">
        <v>0</v>
      </c>
      <c r="DA158" s="31">
        <v>0</v>
      </c>
      <c r="DB158" s="31">
        <v>22</v>
      </c>
      <c r="DC158" s="31">
        <v>18</v>
      </c>
      <c r="DD158" s="31">
        <v>0</v>
      </c>
      <c r="DE158" s="31">
        <v>0</v>
      </c>
      <c r="DF158" s="31">
        <v>12</v>
      </c>
      <c r="DG158" s="31">
        <v>5</v>
      </c>
      <c r="DH158" s="31">
        <v>63</v>
      </c>
      <c r="DI158" s="31">
        <v>9</v>
      </c>
      <c r="DJ158" s="31">
        <v>65</v>
      </c>
      <c r="DK158" s="31">
        <v>40</v>
      </c>
      <c r="DL158" s="5"/>
      <c r="DM158" s="31">
        <v>0</v>
      </c>
      <c r="DN158" s="31">
        <v>0</v>
      </c>
      <c r="DO158" s="31">
        <v>81</v>
      </c>
      <c r="DP158" s="66">
        <v>25</v>
      </c>
      <c r="DQ158" s="21">
        <f t="shared" si="8"/>
        <v>4384.7</v>
      </c>
    </row>
    <row r="159" spans="1:121" ht="15.75" thickBot="1" x14ac:dyDescent="0.3">
      <c r="A159" s="9" t="s">
        <v>236</v>
      </c>
      <c r="B159" s="5">
        <v>35</v>
      </c>
      <c r="C159" s="31">
        <v>0</v>
      </c>
      <c r="D159" s="31">
        <v>0</v>
      </c>
      <c r="E159" s="31">
        <v>0</v>
      </c>
      <c r="F159" s="31">
        <v>30</v>
      </c>
      <c r="G159" s="43">
        <v>103</v>
      </c>
      <c r="H159" s="31">
        <v>0</v>
      </c>
      <c r="I159" s="31">
        <v>0</v>
      </c>
      <c r="J159" s="31">
        <v>0</v>
      </c>
      <c r="K159" s="31">
        <v>7</v>
      </c>
      <c r="L159" s="31">
        <v>3</v>
      </c>
      <c r="M159" s="31">
        <v>4</v>
      </c>
      <c r="N159" s="31">
        <v>42</v>
      </c>
      <c r="O159" s="31">
        <v>0</v>
      </c>
      <c r="P159" s="31">
        <v>0</v>
      </c>
      <c r="Q159" s="31">
        <v>0</v>
      </c>
      <c r="R159" s="31">
        <v>18</v>
      </c>
      <c r="S159" s="31">
        <v>48</v>
      </c>
      <c r="T159" s="31">
        <v>3</v>
      </c>
      <c r="U159" s="31">
        <v>0</v>
      </c>
      <c r="V159" s="31">
        <v>0</v>
      </c>
      <c r="W159" s="31">
        <v>1</v>
      </c>
      <c r="X159" s="31">
        <v>200</v>
      </c>
      <c r="Y159" s="133">
        <v>0</v>
      </c>
      <c r="Z159" s="31">
        <v>0</v>
      </c>
      <c r="AA159" s="31">
        <v>5</v>
      </c>
      <c r="AB159" s="31">
        <v>3</v>
      </c>
      <c r="AC159" s="31">
        <v>0</v>
      </c>
      <c r="AD159" s="31">
        <v>0</v>
      </c>
      <c r="AE159" s="31">
        <v>124</v>
      </c>
      <c r="AF159" s="31">
        <v>0</v>
      </c>
      <c r="AG159" s="31">
        <v>11</v>
      </c>
      <c r="AH159" s="31">
        <v>12</v>
      </c>
      <c r="AI159" s="31">
        <v>0</v>
      </c>
      <c r="AJ159" s="31">
        <v>0</v>
      </c>
      <c r="AK159" s="31">
        <v>40</v>
      </c>
      <c r="AL159" s="31">
        <v>0</v>
      </c>
      <c r="AM159" s="31">
        <v>0</v>
      </c>
      <c r="AN159" s="31">
        <v>110</v>
      </c>
      <c r="AO159" s="31">
        <v>0</v>
      </c>
      <c r="AP159" s="31">
        <v>7</v>
      </c>
      <c r="AQ159" s="31">
        <v>9</v>
      </c>
      <c r="AR159" s="31">
        <v>19</v>
      </c>
      <c r="AS159" s="31">
        <v>69</v>
      </c>
      <c r="AT159" s="31">
        <v>0</v>
      </c>
      <c r="AU159" s="31">
        <v>57</v>
      </c>
      <c r="AV159" s="31">
        <v>39</v>
      </c>
      <c r="AW159" s="31">
        <v>5</v>
      </c>
      <c r="AX159" s="31">
        <v>0</v>
      </c>
      <c r="AY159" s="31">
        <v>108</v>
      </c>
      <c r="AZ159" s="31">
        <v>35</v>
      </c>
      <c r="BA159" s="31">
        <v>0</v>
      </c>
      <c r="BB159" s="31">
        <v>213</v>
      </c>
      <c r="BC159" s="5">
        <v>0</v>
      </c>
      <c r="BD159" s="31">
        <v>25</v>
      </c>
      <c r="BE159" s="31">
        <v>0</v>
      </c>
      <c r="BF159" s="31">
        <v>0</v>
      </c>
      <c r="BG159" s="31">
        <v>2</v>
      </c>
      <c r="BH159" s="31">
        <v>0</v>
      </c>
      <c r="BI159" s="31">
        <v>11</v>
      </c>
      <c r="BJ159" s="31">
        <v>5</v>
      </c>
      <c r="BK159" s="31">
        <v>5</v>
      </c>
      <c r="BL159" s="31">
        <v>251</v>
      </c>
      <c r="BM159" s="31">
        <v>0</v>
      </c>
      <c r="BN159" s="31">
        <v>0</v>
      </c>
      <c r="BO159" s="31">
        <v>18</v>
      </c>
      <c r="BP159" s="31">
        <v>0</v>
      </c>
      <c r="BQ159" s="31">
        <v>0</v>
      </c>
      <c r="BR159" s="31">
        <v>0</v>
      </c>
      <c r="BS159" s="31">
        <v>7</v>
      </c>
      <c r="BT159" s="31">
        <v>0</v>
      </c>
      <c r="BU159" s="31">
        <v>20</v>
      </c>
      <c r="BV159" s="31">
        <v>0</v>
      </c>
      <c r="BW159" s="31">
        <v>0</v>
      </c>
      <c r="BX159" s="31">
        <v>10</v>
      </c>
      <c r="BY159" s="31">
        <v>52</v>
      </c>
      <c r="BZ159" s="31">
        <v>19</v>
      </c>
      <c r="CA159" s="31">
        <v>2</v>
      </c>
      <c r="CB159" s="31">
        <v>3</v>
      </c>
      <c r="CC159" s="31">
        <v>0</v>
      </c>
      <c r="CD159" s="31">
        <v>0</v>
      </c>
      <c r="CE159" s="31">
        <v>30</v>
      </c>
      <c r="CF159" s="31">
        <v>0</v>
      </c>
      <c r="CG159" s="31">
        <v>29</v>
      </c>
      <c r="CH159" s="31">
        <v>0</v>
      </c>
      <c r="CI159" s="31">
        <v>0</v>
      </c>
      <c r="CJ159" s="31">
        <v>0</v>
      </c>
      <c r="CK159" s="31">
        <v>12</v>
      </c>
      <c r="CL159" s="31">
        <v>0</v>
      </c>
      <c r="CM159" s="31">
        <v>0</v>
      </c>
      <c r="CN159" s="31">
        <v>232</v>
      </c>
      <c r="CO159" s="31">
        <v>0</v>
      </c>
      <c r="CP159" s="31">
        <v>0</v>
      </c>
      <c r="CQ159" s="31">
        <v>49</v>
      </c>
      <c r="CR159" s="31">
        <v>4</v>
      </c>
      <c r="CS159" s="5">
        <v>45</v>
      </c>
      <c r="CT159" s="31">
        <v>0</v>
      </c>
      <c r="CU159" s="31">
        <v>0</v>
      </c>
      <c r="CV159" s="31">
        <v>2</v>
      </c>
      <c r="CW159" s="31">
        <v>0</v>
      </c>
      <c r="CX159" s="31">
        <v>0</v>
      </c>
      <c r="CY159" s="31">
        <v>19</v>
      </c>
      <c r="CZ159" s="31">
        <v>0</v>
      </c>
      <c r="DA159" s="31">
        <v>0</v>
      </c>
      <c r="DB159" s="31">
        <v>21</v>
      </c>
      <c r="DC159" s="31">
        <v>18</v>
      </c>
      <c r="DD159" s="31">
        <v>0</v>
      </c>
      <c r="DE159" s="31">
        <v>0</v>
      </c>
      <c r="DF159" s="31">
        <v>12</v>
      </c>
      <c r="DG159" s="31">
        <v>5</v>
      </c>
      <c r="DH159" s="31">
        <v>46</v>
      </c>
      <c r="DI159" s="31">
        <v>8</v>
      </c>
      <c r="DJ159" s="31">
        <v>0</v>
      </c>
      <c r="DK159" s="31">
        <v>0</v>
      </c>
      <c r="DL159" s="5"/>
      <c r="DM159" s="31">
        <v>0</v>
      </c>
      <c r="DN159" s="31">
        <v>0</v>
      </c>
      <c r="DO159" s="31">
        <v>37</v>
      </c>
      <c r="DP159" s="66">
        <v>25</v>
      </c>
      <c r="DQ159" s="21">
        <f t="shared" si="8"/>
        <v>2384</v>
      </c>
    </row>
    <row r="160" spans="1:121" ht="90.75" thickBot="1" x14ac:dyDescent="0.3">
      <c r="A160" s="9" t="s">
        <v>237</v>
      </c>
      <c r="B160" s="5">
        <v>0</v>
      </c>
      <c r="C160" s="31">
        <v>0</v>
      </c>
      <c r="D160" s="31">
        <v>0</v>
      </c>
      <c r="E160" s="31">
        <v>0</v>
      </c>
      <c r="F160" s="31" t="s">
        <v>650</v>
      </c>
      <c r="G160" s="43" t="s">
        <v>285</v>
      </c>
      <c r="H160" s="31" t="s">
        <v>664</v>
      </c>
      <c r="I160" s="31">
        <v>0</v>
      </c>
      <c r="J160" s="31">
        <v>0</v>
      </c>
      <c r="K160" s="31" t="s">
        <v>690</v>
      </c>
      <c r="L160" s="31">
        <v>0</v>
      </c>
      <c r="M160" s="31">
        <v>0</v>
      </c>
      <c r="N160" s="31">
        <v>0</v>
      </c>
      <c r="O160" s="31">
        <v>0</v>
      </c>
      <c r="P160" s="31" t="s">
        <v>729</v>
      </c>
      <c r="Q160" s="31">
        <v>0</v>
      </c>
      <c r="R160" s="31" t="s">
        <v>1719</v>
      </c>
      <c r="S160" s="31" t="s">
        <v>382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133">
        <v>0</v>
      </c>
      <c r="Z160" s="31">
        <v>0</v>
      </c>
      <c r="AA160" s="31" t="s">
        <v>1695</v>
      </c>
      <c r="AB160" s="31">
        <v>0</v>
      </c>
      <c r="AC160" s="31" t="s">
        <v>785</v>
      </c>
      <c r="AD160" s="31">
        <v>0</v>
      </c>
      <c r="AE160" s="31" t="s">
        <v>318</v>
      </c>
      <c r="AF160" s="31" t="s">
        <v>1407</v>
      </c>
      <c r="AG160" s="31" t="s">
        <v>828</v>
      </c>
      <c r="AH160" s="31" t="s">
        <v>812</v>
      </c>
      <c r="AI160" s="31" t="s">
        <v>841</v>
      </c>
      <c r="AJ160" s="31" t="s">
        <v>1825</v>
      </c>
      <c r="AK160" s="31" t="s">
        <v>854</v>
      </c>
      <c r="AL160" s="31">
        <v>0</v>
      </c>
      <c r="AM160" s="31">
        <v>0</v>
      </c>
      <c r="AN160" s="31">
        <v>0</v>
      </c>
      <c r="AO160" s="31" t="s">
        <v>878</v>
      </c>
      <c r="AP160" s="31" t="s">
        <v>1836</v>
      </c>
      <c r="AQ160" s="31" t="s">
        <v>890</v>
      </c>
      <c r="AR160" s="31">
        <v>0</v>
      </c>
      <c r="AS160" s="31">
        <v>0</v>
      </c>
      <c r="AT160" s="31" t="s">
        <v>902</v>
      </c>
      <c r="AU160" s="31">
        <v>0</v>
      </c>
      <c r="AV160" s="31" t="s">
        <v>365</v>
      </c>
      <c r="AW160" s="31">
        <v>0</v>
      </c>
      <c r="AX160" s="31">
        <v>0</v>
      </c>
      <c r="AY160" s="31">
        <v>0</v>
      </c>
      <c r="AZ160" s="31" t="s">
        <v>913</v>
      </c>
      <c r="BA160" s="31">
        <v>0</v>
      </c>
      <c r="BB160" s="31" t="s">
        <v>414</v>
      </c>
      <c r="BC160" s="5">
        <v>0</v>
      </c>
      <c r="BD160" s="31">
        <v>0</v>
      </c>
      <c r="BE160" s="31" t="s">
        <v>1635</v>
      </c>
      <c r="BF160" s="31">
        <v>0</v>
      </c>
      <c r="BG160" s="31">
        <v>0</v>
      </c>
      <c r="BH160" s="31" t="s">
        <v>967</v>
      </c>
      <c r="BI160" s="31">
        <v>0</v>
      </c>
      <c r="BJ160" s="31">
        <v>0</v>
      </c>
      <c r="BK160" s="31">
        <v>0</v>
      </c>
      <c r="BL160" s="31" t="s">
        <v>1004</v>
      </c>
      <c r="BM160" s="31" t="s">
        <v>1850</v>
      </c>
      <c r="BN160" s="31" t="s">
        <v>1648</v>
      </c>
      <c r="BO160" s="31" t="s">
        <v>1015</v>
      </c>
      <c r="BP160" s="31">
        <v>0</v>
      </c>
      <c r="BQ160" s="31" t="s">
        <v>1623</v>
      </c>
      <c r="BR160" s="31" t="s">
        <v>1435</v>
      </c>
      <c r="BS160" s="31" t="s">
        <v>1863</v>
      </c>
      <c r="BT160" s="31">
        <v>0</v>
      </c>
      <c r="BU160" s="31">
        <v>0</v>
      </c>
      <c r="BV160" s="31">
        <v>0</v>
      </c>
      <c r="BW160" s="31" t="s">
        <v>1450</v>
      </c>
      <c r="BX160" s="31" t="s">
        <v>473</v>
      </c>
      <c r="BY160" s="31">
        <v>0</v>
      </c>
      <c r="BZ160" s="31" t="s">
        <v>1923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 t="s">
        <v>1107</v>
      </c>
      <c r="CI160" s="31">
        <v>0</v>
      </c>
      <c r="CJ160" s="31" t="s">
        <v>1117</v>
      </c>
      <c r="CK160" s="31">
        <v>0</v>
      </c>
      <c r="CL160" s="31">
        <v>0</v>
      </c>
      <c r="CM160" s="31">
        <v>0</v>
      </c>
      <c r="CN160" s="31" t="s">
        <v>521</v>
      </c>
      <c r="CO160" s="31" t="s">
        <v>1157</v>
      </c>
      <c r="CP160" s="31">
        <v>0</v>
      </c>
      <c r="CQ160" s="31">
        <v>0</v>
      </c>
      <c r="CR160" s="31" t="s">
        <v>1478</v>
      </c>
      <c r="CS160" s="5">
        <v>0</v>
      </c>
      <c r="CT160" s="31" t="s">
        <v>1488</v>
      </c>
      <c r="CU160" s="31">
        <v>0</v>
      </c>
      <c r="CV160" s="31">
        <v>0</v>
      </c>
      <c r="CW160" s="31" t="s">
        <v>536</v>
      </c>
      <c r="CX160" s="31" t="s">
        <v>1520</v>
      </c>
      <c r="CY160" s="31" t="s">
        <v>1192</v>
      </c>
      <c r="CZ160" s="31">
        <v>0</v>
      </c>
      <c r="DA160" s="31">
        <v>0</v>
      </c>
      <c r="DB160" s="31" t="s">
        <v>554</v>
      </c>
      <c r="DC160" s="31" t="s">
        <v>1784</v>
      </c>
      <c r="DD160" s="31" t="s">
        <v>1659</v>
      </c>
      <c r="DE160" s="31">
        <v>0</v>
      </c>
      <c r="DF160" s="31">
        <v>0</v>
      </c>
      <c r="DG160" s="31" t="s">
        <v>1543</v>
      </c>
      <c r="DH160" s="31" t="s">
        <v>568</v>
      </c>
      <c r="DI160" s="31">
        <v>0</v>
      </c>
      <c r="DJ160" s="31">
        <v>0</v>
      </c>
      <c r="DK160" s="31">
        <v>0</v>
      </c>
      <c r="DL160" s="5"/>
      <c r="DM160" s="31">
        <v>0</v>
      </c>
      <c r="DN160" s="31">
        <v>0</v>
      </c>
      <c r="DO160" s="31">
        <v>0</v>
      </c>
      <c r="DP160" s="66">
        <v>0</v>
      </c>
      <c r="DQ160" s="21">
        <f t="shared" si="8"/>
        <v>0</v>
      </c>
    </row>
    <row r="161" spans="1:121" ht="15.75" thickBot="1" x14ac:dyDescent="0.3">
      <c r="A161" s="9" t="s">
        <v>238</v>
      </c>
      <c r="B161" s="5">
        <v>0</v>
      </c>
      <c r="C161" s="31">
        <v>0</v>
      </c>
      <c r="D161" s="31">
        <v>0</v>
      </c>
      <c r="E161" s="31">
        <v>0</v>
      </c>
      <c r="F161" s="31">
        <v>0</v>
      </c>
      <c r="G161" s="43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133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0</v>
      </c>
      <c r="AW161" s="31">
        <v>0</v>
      </c>
      <c r="AX161" s="31">
        <v>0</v>
      </c>
      <c r="AY161" s="31">
        <v>0</v>
      </c>
      <c r="AZ161" s="31">
        <v>0</v>
      </c>
      <c r="BA161" s="31">
        <v>0</v>
      </c>
      <c r="BB161" s="31">
        <v>0</v>
      </c>
      <c r="BC161" s="5">
        <v>0</v>
      </c>
      <c r="BD161" s="31">
        <v>0</v>
      </c>
      <c r="BE161" s="31">
        <v>0</v>
      </c>
      <c r="BF161" s="31">
        <v>0</v>
      </c>
      <c r="BG161" s="31">
        <v>0</v>
      </c>
      <c r="BH161" s="31">
        <v>0</v>
      </c>
      <c r="BI161" s="31">
        <v>0</v>
      </c>
      <c r="BJ161" s="31">
        <v>0</v>
      </c>
      <c r="BK161" s="31">
        <v>0</v>
      </c>
      <c r="BL161" s="31">
        <v>0</v>
      </c>
      <c r="BM161" s="31">
        <v>0</v>
      </c>
      <c r="BN161" s="31">
        <v>0</v>
      </c>
      <c r="BO161" s="31">
        <v>0</v>
      </c>
      <c r="BP161" s="31">
        <v>0</v>
      </c>
      <c r="BQ161" s="31">
        <v>0</v>
      </c>
      <c r="BR161" s="31">
        <v>0</v>
      </c>
      <c r="BS161" s="31">
        <v>0</v>
      </c>
      <c r="BT161" s="31">
        <v>0</v>
      </c>
      <c r="BU161" s="31">
        <v>0</v>
      </c>
      <c r="BV161" s="31">
        <v>0</v>
      </c>
      <c r="BW161" s="31">
        <v>0</v>
      </c>
      <c r="BX161" s="31">
        <v>0</v>
      </c>
      <c r="BY161" s="31">
        <v>0</v>
      </c>
      <c r="BZ161" s="31">
        <v>0</v>
      </c>
      <c r="CA161" s="31">
        <v>0</v>
      </c>
      <c r="CB161" s="31">
        <v>0</v>
      </c>
      <c r="CC161" s="31">
        <v>0</v>
      </c>
      <c r="CD161" s="31">
        <v>0</v>
      </c>
      <c r="CE161" s="31">
        <v>0</v>
      </c>
      <c r="CF161" s="31">
        <v>0</v>
      </c>
      <c r="CG161" s="31">
        <v>0</v>
      </c>
      <c r="CH161" s="31">
        <v>0</v>
      </c>
      <c r="CI161" s="31">
        <v>0</v>
      </c>
      <c r="CJ161" s="31">
        <v>0</v>
      </c>
      <c r="CK161" s="31">
        <v>0</v>
      </c>
      <c r="CL161" s="31">
        <v>0</v>
      </c>
      <c r="CM161" s="31">
        <v>0</v>
      </c>
      <c r="CN161" s="31">
        <v>0</v>
      </c>
      <c r="CO161" s="31">
        <v>0</v>
      </c>
      <c r="CP161" s="31">
        <v>0</v>
      </c>
      <c r="CQ161" s="31">
        <v>0</v>
      </c>
      <c r="CR161" s="31">
        <v>0</v>
      </c>
      <c r="CS161" s="5">
        <v>0</v>
      </c>
      <c r="CT161" s="31">
        <v>0</v>
      </c>
      <c r="CU161" s="31">
        <v>0</v>
      </c>
      <c r="CV161" s="31">
        <v>0</v>
      </c>
      <c r="CW161" s="31">
        <v>0</v>
      </c>
      <c r="CX161" s="31">
        <v>0</v>
      </c>
      <c r="CY161" s="31">
        <v>0</v>
      </c>
      <c r="CZ161" s="31">
        <v>0</v>
      </c>
      <c r="DA161" s="31">
        <v>0</v>
      </c>
      <c r="DB161" s="31">
        <v>0</v>
      </c>
      <c r="DC161" s="31">
        <v>0</v>
      </c>
      <c r="DD161" s="31">
        <v>0</v>
      </c>
      <c r="DE161" s="31">
        <v>0</v>
      </c>
      <c r="DF161" s="31">
        <v>0</v>
      </c>
      <c r="DG161" s="31">
        <v>0</v>
      </c>
      <c r="DH161" s="31">
        <v>0</v>
      </c>
      <c r="DI161" s="31">
        <v>0</v>
      </c>
      <c r="DJ161" s="31">
        <v>0</v>
      </c>
      <c r="DK161" s="31">
        <v>0</v>
      </c>
      <c r="DL161" s="5"/>
      <c r="DM161" s="31">
        <v>0</v>
      </c>
      <c r="DN161" s="31">
        <v>0</v>
      </c>
      <c r="DO161" s="31">
        <v>0</v>
      </c>
      <c r="DP161" s="66">
        <v>0</v>
      </c>
      <c r="DQ161" s="21">
        <f t="shared" si="8"/>
        <v>0</v>
      </c>
    </row>
    <row r="162" spans="1:121" ht="15.75" thickBot="1" x14ac:dyDescent="0.3">
      <c r="A162" s="9" t="s">
        <v>239</v>
      </c>
      <c r="B162" s="5">
        <v>71</v>
      </c>
      <c r="C162" s="31">
        <v>195</v>
      </c>
      <c r="D162" s="31">
        <v>90</v>
      </c>
      <c r="E162" s="31">
        <v>40</v>
      </c>
      <c r="F162" s="31">
        <v>68</v>
      </c>
      <c r="G162" s="43">
        <v>219</v>
      </c>
      <c r="H162" s="31">
        <v>80</v>
      </c>
      <c r="I162" s="31">
        <v>344.59999999999991</v>
      </c>
      <c r="J162" s="31">
        <v>127</v>
      </c>
      <c r="K162" s="31">
        <v>32.5</v>
      </c>
      <c r="L162" s="31">
        <v>35.5</v>
      </c>
      <c r="M162" s="31">
        <v>24</v>
      </c>
      <c r="N162" s="31">
        <v>243</v>
      </c>
      <c r="O162" s="31">
        <v>72</v>
      </c>
      <c r="P162" s="31">
        <v>363.43</v>
      </c>
      <c r="Q162" s="31">
        <v>389</v>
      </c>
      <c r="R162" s="31">
        <v>63</v>
      </c>
      <c r="S162" s="31">
        <v>286</v>
      </c>
      <c r="T162" s="31">
        <v>36</v>
      </c>
      <c r="U162" s="31">
        <v>93</v>
      </c>
      <c r="V162" s="31">
        <v>139</v>
      </c>
      <c r="W162" s="31">
        <v>299</v>
      </c>
      <c r="X162" s="31">
        <v>438.26</v>
      </c>
      <c r="Y162" s="133">
        <v>52.6</v>
      </c>
      <c r="Z162" s="31">
        <v>215.8</v>
      </c>
      <c r="AA162" s="31">
        <v>47</v>
      </c>
      <c r="AB162" s="31">
        <v>58</v>
      </c>
      <c r="AC162" s="31">
        <v>22</v>
      </c>
      <c r="AD162" s="31">
        <v>42.1</v>
      </c>
      <c r="AE162" s="31">
        <v>414</v>
      </c>
      <c r="AF162" s="31">
        <v>11</v>
      </c>
      <c r="AG162" s="31">
        <v>40</v>
      </c>
      <c r="AH162" s="31">
        <v>61.8</v>
      </c>
      <c r="AI162" s="31">
        <v>27</v>
      </c>
      <c r="AJ162" s="31">
        <v>270.04999999999995</v>
      </c>
      <c r="AK162" s="31">
        <v>144</v>
      </c>
      <c r="AL162" s="31">
        <v>149</v>
      </c>
      <c r="AM162" s="31">
        <v>11.6</v>
      </c>
      <c r="AN162" s="31">
        <v>10564</v>
      </c>
      <c r="AO162" s="31">
        <v>30</v>
      </c>
      <c r="AP162" s="31">
        <v>65</v>
      </c>
      <c r="AQ162" s="31">
        <v>46.8</v>
      </c>
      <c r="AR162" s="31">
        <v>155.5</v>
      </c>
      <c r="AS162" s="31">
        <v>422</v>
      </c>
      <c r="AT162" s="31">
        <v>85</v>
      </c>
      <c r="AU162" s="31">
        <v>143.20000000000002</v>
      </c>
      <c r="AV162" s="31">
        <v>70</v>
      </c>
      <c r="AW162" s="31">
        <v>98.8</v>
      </c>
      <c r="AX162" s="31">
        <v>54.5</v>
      </c>
      <c r="AY162" s="31">
        <v>243</v>
      </c>
      <c r="AZ162" s="31">
        <v>47</v>
      </c>
      <c r="BA162" s="31">
        <v>26</v>
      </c>
      <c r="BB162" s="31">
        <v>759</v>
      </c>
      <c r="BC162" s="5">
        <v>41.5</v>
      </c>
      <c r="BD162" s="31">
        <v>77</v>
      </c>
      <c r="BE162" s="31">
        <v>7.1</v>
      </c>
      <c r="BF162" s="31">
        <v>33.07</v>
      </c>
      <c r="BG162" s="31">
        <v>58</v>
      </c>
      <c r="BH162" s="31">
        <v>92</v>
      </c>
      <c r="BI162" s="31">
        <v>56</v>
      </c>
      <c r="BJ162" s="31">
        <v>47.400000000000006</v>
      </c>
      <c r="BK162" s="31">
        <v>56</v>
      </c>
      <c r="BL162" s="31">
        <v>571</v>
      </c>
      <c r="BM162" s="31">
        <v>60</v>
      </c>
      <c r="BN162" s="31">
        <v>48</v>
      </c>
      <c r="BO162" s="31">
        <v>338</v>
      </c>
      <c r="BP162" s="31">
        <v>27</v>
      </c>
      <c r="BQ162" s="31">
        <v>129.5</v>
      </c>
      <c r="BR162" s="31">
        <v>11.8</v>
      </c>
      <c r="BS162" s="31">
        <v>56</v>
      </c>
      <c r="BT162" s="31">
        <v>350.34000000000003</v>
      </c>
      <c r="BU162" s="31">
        <v>92</v>
      </c>
      <c r="BV162" s="31">
        <v>17</v>
      </c>
      <c r="BW162" s="31">
        <v>54</v>
      </c>
      <c r="BX162" s="31">
        <v>185.9</v>
      </c>
      <c r="BY162" s="31">
        <v>216.3</v>
      </c>
      <c r="BZ162" s="31">
        <v>132.30000000000001</v>
      </c>
      <c r="CA162" s="31">
        <v>21.5</v>
      </c>
      <c r="CB162" s="31">
        <v>46.4</v>
      </c>
      <c r="CC162" s="31">
        <v>208.76</v>
      </c>
      <c r="CD162" s="31">
        <v>380.48</v>
      </c>
      <c r="CE162" s="31">
        <v>150</v>
      </c>
      <c r="CF162" s="31">
        <v>143.22999999999999</v>
      </c>
      <c r="CG162" s="31">
        <v>36</v>
      </c>
      <c r="CH162" s="31">
        <v>109</v>
      </c>
      <c r="CI162" s="31">
        <v>67</v>
      </c>
      <c r="CJ162" s="31">
        <v>45</v>
      </c>
      <c r="CK162" s="31">
        <v>50</v>
      </c>
      <c r="CL162" s="31">
        <v>215</v>
      </c>
      <c r="CM162" s="31">
        <v>89.5</v>
      </c>
      <c r="CN162" s="31">
        <v>755.5</v>
      </c>
      <c r="CO162" s="31">
        <v>215.74999999999997</v>
      </c>
      <c r="CP162" s="31">
        <v>114.25</v>
      </c>
      <c r="CQ162" s="31">
        <v>195.4</v>
      </c>
      <c r="CR162" s="31">
        <v>14</v>
      </c>
      <c r="CS162" s="5">
        <v>107</v>
      </c>
      <c r="CT162" s="31">
        <v>87</v>
      </c>
      <c r="CU162" s="31">
        <v>52</v>
      </c>
      <c r="CV162" s="31">
        <v>47</v>
      </c>
      <c r="CW162" s="31">
        <v>113.8</v>
      </c>
      <c r="CX162" s="31">
        <v>17</v>
      </c>
      <c r="CY162" s="31">
        <v>81.39</v>
      </c>
      <c r="CZ162" s="31">
        <v>213.65</v>
      </c>
      <c r="DA162" s="31">
        <v>86</v>
      </c>
      <c r="DB162" s="31">
        <v>117</v>
      </c>
      <c r="DC162" s="31">
        <v>49</v>
      </c>
      <c r="DD162" s="31">
        <v>85</v>
      </c>
      <c r="DE162" s="31">
        <v>65</v>
      </c>
      <c r="DF162" s="31">
        <v>250</v>
      </c>
      <c r="DG162" s="31">
        <v>28</v>
      </c>
      <c r="DH162" s="31">
        <v>100.64999999999999</v>
      </c>
      <c r="DI162" s="31">
        <v>24.7</v>
      </c>
      <c r="DJ162" s="31">
        <v>107</v>
      </c>
      <c r="DK162" s="31">
        <v>234.79000000000002</v>
      </c>
      <c r="DL162" s="5"/>
      <c r="DM162" s="31">
        <v>27.5</v>
      </c>
      <c r="DN162" s="31">
        <v>77</v>
      </c>
      <c r="DO162" s="31">
        <v>163</v>
      </c>
      <c r="DP162" s="66">
        <v>94</v>
      </c>
      <c r="DQ162" s="21">
        <f t="shared" si="8"/>
        <v>25965.500000000004</v>
      </c>
    </row>
    <row r="163" spans="1:121" ht="15.75" thickBot="1" x14ac:dyDescent="0.3">
      <c r="A163" s="9" t="s">
        <v>233</v>
      </c>
      <c r="B163" s="5">
        <v>22.444444444444443</v>
      </c>
      <c r="C163" s="31">
        <v>12.2</v>
      </c>
      <c r="D163" s="31">
        <v>24</v>
      </c>
      <c r="E163" s="31">
        <v>9.75</v>
      </c>
      <c r="F163" s="31">
        <v>24</v>
      </c>
      <c r="G163" s="43">
        <v>16.055555555555557</v>
      </c>
      <c r="H163" s="31">
        <v>12.166666666666666</v>
      </c>
      <c r="I163" s="31">
        <v>22.666666666666668</v>
      </c>
      <c r="J163" s="31">
        <v>10.692307692307692</v>
      </c>
      <c r="K163" s="31">
        <v>22.666666666666668</v>
      </c>
      <c r="L163" s="31">
        <v>22.285714285714285</v>
      </c>
      <c r="M163" s="31">
        <v>22.666666666666668</v>
      </c>
      <c r="N163" s="31">
        <v>18.5</v>
      </c>
      <c r="O163" s="31">
        <v>16.5</v>
      </c>
      <c r="P163" s="31">
        <v>19.90909090909091</v>
      </c>
      <c r="Q163" s="31">
        <v>12</v>
      </c>
      <c r="R163" s="31">
        <v>20.285714285714285</v>
      </c>
      <c r="S163" s="31">
        <v>16.526315789473685</v>
      </c>
      <c r="T163" s="31">
        <v>4.5</v>
      </c>
      <c r="U163" s="31">
        <v>13.125</v>
      </c>
      <c r="V163" s="31">
        <v>19</v>
      </c>
      <c r="W163" s="31">
        <v>17.5</v>
      </c>
      <c r="X163" s="31">
        <v>20.363636363636363</v>
      </c>
      <c r="Y163" s="133">
        <v>16.714285714285715</v>
      </c>
      <c r="Z163" s="31">
        <v>15</v>
      </c>
      <c r="AA163" s="31">
        <v>10.333333333333334</v>
      </c>
      <c r="AB163" s="31">
        <v>15.428571428571429</v>
      </c>
      <c r="AC163" s="31">
        <v>17.666666666666668</v>
      </c>
      <c r="AD163" s="31">
        <v>24</v>
      </c>
      <c r="AE163" s="31">
        <v>15.73076923076923</v>
      </c>
      <c r="AF163" s="31">
        <v>8.3333333333333339</v>
      </c>
      <c r="AG163" s="31">
        <v>17.25</v>
      </c>
      <c r="AH163" s="31">
        <v>19.399999999999999</v>
      </c>
      <c r="AI163" s="31">
        <v>22.1</v>
      </c>
      <c r="AJ163" s="31">
        <v>17.714285714285715</v>
      </c>
      <c r="AK163" s="31">
        <v>9.125</v>
      </c>
      <c r="AL163" s="31">
        <v>19.25</v>
      </c>
      <c r="AM163" s="31">
        <v>18.666666666666668</v>
      </c>
      <c r="AN163" s="31">
        <v>17.925606060606061</v>
      </c>
      <c r="AO163" s="31">
        <v>13.8</v>
      </c>
      <c r="AP163" s="31">
        <v>9.75</v>
      </c>
      <c r="AQ163" s="31">
        <v>11</v>
      </c>
      <c r="AR163" s="31">
        <v>11.727272727272727</v>
      </c>
      <c r="AS163" s="31">
        <v>16.666666666666668</v>
      </c>
      <c r="AT163" s="31">
        <v>10.222222222222221</v>
      </c>
      <c r="AU163" s="31">
        <v>0</v>
      </c>
      <c r="AV163" s="31">
        <v>19</v>
      </c>
      <c r="AW163" s="31">
        <v>10</v>
      </c>
      <c r="AX163" s="31">
        <v>15.1</v>
      </c>
      <c r="AY163" s="31">
        <v>14.826086956521738</v>
      </c>
      <c r="AZ163" s="31">
        <v>24</v>
      </c>
      <c r="BA163" s="31">
        <v>24</v>
      </c>
      <c r="BB163" s="31">
        <v>21.945945945945947</v>
      </c>
      <c r="BC163" s="5">
        <v>23</v>
      </c>
      <c r="BD163" s="31">
        <v>16.75</v>
      </c>
      <c r="BE163" s="31">
        <v>0</v>
      </c>
      <c r="BF163" s="31">
        <v>18.399999999999999</v>
      </c>
      <c r="BG163" s="31">
        <v>24</v>
      </c>
      <c r="BH163" s="31">
        <v>15.333333333333334</v>
      </c>
      <c r="BI163" s="31">
        <v>9.6999999999999993</v>
      </c>
      <c r="BJ163" s="31">
        <v>10.944444444444445</v>
      </c>
      <c r="BK163" s="31">
        <v>17.5</v>
      </c>
      <c r="BL163" s="31">
        <v>19.2</v>
      </c>
      <c r="BM163" s="31">
        <v>20</v>
      </c>
      <c r="BN163" s="31">
        <v>20.333333333333332</v>
      </c>
      <c r="BO163" s="31">
        <v>15.882352941176471</v>
      </c>
      <c r="BP163" s="31">
        <v>24</v>
      </c>
      <c r="BQ163" s="31">
        <v>11.1875</v>
      </c>
      <c r="BR163" s="31">
        <v>16</v>
      </c>
      <c r="BS163" s="31">
        <v>11.857142857142858</v>
      </c>
      <c r="BT163" s="31">
        <v>23.6</v>
      </c>
      <c r="BU163" s="31">
        <v>24</v>
      </c>
      <c r="BV163" s="31">
        <v>13.333333333333334</v>
      </c>
      <c r="BW163" s="31">
        <v>16.399999999999999</v>
      </c>
      <c r="BX163" s="31">
        <v>11.346153846153847</v>
      </c>
      <c r="BY163" s="31">
        <v>20.5</v>
      </c>
      <c r="BZ163" s="31">
        <v>17</v>
      </c>
      <c r="CA163" s="31">
        <v>21</v>
      </c>
      <c r="CB163" s="31">
        <v>11.142857142857142</v>
      </c>
      <c r="CC163" s="31">
        <v>16.142857142857142</v>
      </c>
      <c r="CD163" s="31">
        <v>17.363636363636363</v>
      </c>
      <c r="CE163" s="31">
        <v>11.5</v>
      </c>
      <c r="CF163" s="31">
        <v>14.9</v>
      </c>
      <c r="CG163" s="31">
        <v>18</v>
      </c>
      <c r="CH163" s="31">
        <v>17.777777777777779</v>
      </c>
      <c r="CI163" s="31">
        <v>17.399999999999999</v>
      </c>
      <c r="CJ163" s="31">
        <v>15.666666666666666</v>
      </c>
      <c r="CK163" s="31">
        <v>17.333333333333332</v>
      </c>
      <c r="CL163" s="31">
        <v>16.045454545454547</v>
      </c>
      <c r="CM163" s="31">
        <v>10.777777777777779</v>
      </c>
      <c r="CN163" s="31">
        <v>12.535211267605634</v>
      </c>
      <c r="CO163" s="31">
        <v>20.100000000000001</v>
      </c>
      <c r="CP163" s="31">
        <v>15</v>
      </c>
      <c r="CQ163" s="31">
        <v>14.25</v>
      </c>
      <c r="CR163" s="31">
        <v>16.5</v>
      </c>
      <c r="CS163" s="5">
        <v>18</v>
      </c>
      <c r="CT163" s="31">
        <v>9.8000000000000007</v>
      </c>
      <c r="CU163" s="31">
        <v>24</v>
      </c>
      <c r="CV163" s="31">
        <v>14.6</v>
      </c>
      <c r="CW163" s="31">
        <v>8.9761904761904763</v>
      </c>
      <c r="CX163" s="31">
        <v>11</v>
      </c>
      <c r="CY163" s="31">
        <v>14.555555555555555</v>
      </c>
      <c r="CZ163" s="31">
        <v>19.142857142857142</v>
      </c>
      <c r="DA163" s="31">
        <v>12.142857142857142</v>
      </c>
      <c r="DB163" s="31">
        <v>11.416666666666666</v>
      </c>
      <c r="DC163" s="31">
        <v>21.428571428571427</v>
      </c>
      <c r="DD163" s="31">
        <v>12.75</v>
      </c>
      <c r="DE163" s="31">
        <v>19.333333333333332</v>
      </c>
      <c r="DF163" s="31">
        <v>13.1</v>
      </c>
      <c r="DG163" s="31">
        <v>9.7142857142857135</v>
      </c>
      <c r="DH163" s="31">
        <v>17.416666666666668</v>
      </c>
      <c r="DI163" s="31">
        <v>11.571428571428571</v>
      </c>
      <c r="DJ163" s="31">
        <v>8.9</v>
      </c>
      <c r="DK163" s="31">
        <v>12.333333333333334</v>
      </c>
      <c r="DL163" s="5"/>
      <c r="DM163" s="31">
        <v>24</v>
      </c>
      <c r="DN163" s="31">
        <v>11</v>
      </c>
      <c r="DO163" s="31">
        <v>14.45</v>
      </c>
      <c r="DP163" s="66">
        <v>20</v>
      </c>
      <c r="DQ163" s="22">
        <f t="shared" ref="DQ163:DQ167" si="9">AVERAGE(B163:DP163)</f>
        <v>16.015390430494758</v>
      </c>
    </row>
    <row r="164" spans="1:121" ht="15.75" thickBot="1" x14ac:dyDescent="0.3">
      <c r="A164" s="9" t="s">
        <v>240</v>
      </c>
      <c r="B164" s="5">
        <v>0.3</v>
      </c>
      <c r="C164" s="31">
        <v>0.3</v>
      </c>
      <c r="D164" s="31">
        <v>0</v>
      </c>
      <c r="E164" s="31">
        <v>0.3</v>
      </c>
      <c r="F164" s="31">
        <v>0.2</v>
      </c>
      <c r="G164" s="51">
        <v>0.2</v>
      </c>
      <c r="H164" s="31">
        <v>0.3</v>
      </c>
      <c r="I164" s="31">
        <v>0.3</v>
      </c>
      <c r="J164" s="31">
        <v>0.2</v>
      </c>
      <c r="K164" s="31">
        <v>0.2</v>
      </c>
      <c r="L164" s="31">
        <v>0.2</v>
      </c>
      <c r="M164" s="31">
        <v>0.25</v>
      </c>
      <c r="N164" s="31">
        <v>0.3</v>
      </c>
      <c r="O164" s="31">
        <v>0</v>
      </c>
      <c r="P164" s="31">
        <v>0.3</v>
      </c>
      <c r="Q164" s="31">
        <v>0.25</v>
      </c>
      <c r="R164" s="31">
        <v>0.2</v>
      </c>
      <c r="S164" s="31">
        <v>0.3</v>
      </c>
      <c r="T164" s="31">
        <v>0.2</v>
      </c>
      <c r="U164" s="31">
        <v>0.2</v>
      </c>
      <c r="V164" s="31">
        <v>0.25</v>
      </c>
      <c r="W164" s="31">
        <v>0.3</v>
      </c>
      <c r="X164" s="31">
        <v>0.2</v>
      </c>
      <c r="Y164" s="142">
        <v>0.3</v>
      </c>
      <c r="Z164" s="31">
        <v>0.15</v>
      </c>
      <c r="AA164" s="31">
        <v>0.2</v>
      </c>
      <c r="AB164" s="31">
        <v>0.3</v>
      </c>
      <c r="AC164" s="31">
        <v>0.2</v>
      </c>
      <c r="AD164" s="31">
        <v>0.25</v>
      </c>
      <c r="AE164" s="31">
        <v>0</v>
      </c>
      <c r="AF164" s="31">
        <v>0.25</v>
      </c>
      <c r="AG164" s="31">
        <v>0.2</v>
      </c>
      <c r="AH164" s="31">
        <v>0.3</v>
      </c>
      <c r="AI164" s="31">
        <v>0.3</v>
      </c>
      <c r="AJ164" s="31">
        <v>0.2</v>
      </c>
      <c r="AK164" s="31">
        <v>0.3</v>
      </c>
      <c r="AL164" s="31">
        <v>0.2</v>
      </c>
      <c r="AM164" s="31">
        <v>0.3</v>
      </c>
      <c r="AN164" s="31">
        <v>0.3</v>
      </c>
      <c r="AO164" s="31">
        <v>0.3</v>
      </c>
      <c r="AP164" s="31">
        <v>0.2</v>
      </c>
      <c r="AQ164" s="31">
        <v>0.3</v>
      </c>
      <c r="AR164" s="31">
        <v>0.3</v>
      </c>
      <c r="AS164" s="31">
        <v>0.3</v>
      </c>
      <c r="AT164" s="31">
        <v>0.25</v>
      </c>
      <c r="AU164" s="31">
        <v>0.3</v>
      </c>
      <c r="AV164" s="31">
        <v>0.25</v>
      </c>
      <c r="AW164" s="31">
        <v>0.3</v>
      </c>
      <c r="AX164" s="31">
        <v>0.3</v>
      </c>
      <c r="AY164" s="31">
        <v>0.3</v>
      </c>
      <c r="AZ164" s="31">
        <v>0.2</v>
      </c>
      <c r="BA164" s="31">
        <v>0.2</v>
      </c>
      <c r="BB164" s="31">
        <v>0.35</v>
      </c>
      <c r="BC164" s="5">
        <v>0.3</v>
      </c>
      <c r="BD164" s="31">
        <v>0.25</v>
      </c>
      <c r="BE164" s="31">
        <v>0.3</v>
      </c>
      <c r="BF164" s="31">
        <v>0.2</v>
      </c>
      <c r="BG164" s="31">
        <v>0.4</v>
      </c>
      <c r="BH164" s="31">
        <v>0.15</v>
      </c>
      <c r="BI164" s="31">
        <v>0.3</v>
      </c>
      <c r="BJ164" s="31">
        <v>0.3</v>
      </c>
      <c r="BK164" s="31">
        <v>0.3</v>
      </c>
      <c r="BL164" s="31">
        <v>0.3</v>
      </c>
      <c r="BM164" s="31">
        <v>0.15</v>
      </c>
      <c r="BN164" s="31">
        <v>0.25</v>
      </c>
      <c r="BO164" s="31">
        <v>0.25</v>
      </c>
      <c r="BP164" s="31">
        <v>0.3</v>
      </c>
      <c r="BQ164" s="31">
        <v>0.2</v>
      </c>
      <c r="BR164" s="31">
        <v>0.25</v>
      </c>
      <c r="BS164" s="31">
        <v>0.25</v>
      </c>
      <c r="BT164" s="31">
        <v>0.25</v>
      </c>
      <c r="BU164" s="31">
        <v>0.3</v>
      </c>
      <c r="BV164" s="31">
        <v>0.25</v>
      </c>
      <c r="BW164" s="31">
        <v>0.2</v>
      </c>
      <c r="BX164" s="31">
        <v>0.3</v>
      </c>
      <c r="BY164" s="31">
        <v>0.3</v>
      </c>
      <c r="BZ164" s="31">
        <v>0.25</v>
      </c>
      <c r="CA164" s="31">
        <v>0.3</v>
      </c>
      <c r="CB164" s="31">
        <v>0.3</v>
      </c>
      <c r="CC164" s="31">
        <v>0.25</v>
      </c>
      <c r="CD164" s="31">
        <v>0.3</v>
      </c>
      <c r="CE164" s="31">
        <v>0.2</v>
      </c>
      <c r="CF164" s="31">
        <v>0.2</v>
      </c>
      <c r="CG164" s="31">
        <v>0.3</v>
      </c>
      <c r="CH164" s="31">
        <v>0.2</v>
      </c>
      <c r="CI164" s="31">
        <v>0</v>
      </c>
      <c r="CJ164" s="31">
        <v>0.2</v>
      </c>
      <c r="CK164" s="31">
        <v>0.2</v>
      </c>
      <c r="CL164" s="31">
        <v>0.2</v>
      </c>
      <c r="CM164" s="31">
        <v>0</v>
      </c>
      <c r="CN164" s="31">
        <v>0.3</v>
      </c>
      <c r="CO164" s="31">
        <v>0.2</v>
      </c>
      <c r="CP164" s="31">
        <v>0.3</v>
      </c>
      <c r="CQ164" s="31">
        <v>0.3</v>
      </c>
      <c r="CR164" s="31">
        <v>0.2</v>
      </c>
      <c r="CS164" s="5">
        <v>0.3</v>
      </c>
      <c r="CT164" s="31">
        <v>0.2</v>
      </c>
      <c r="CU164" s="31">
        <v>0.15</v>
      </c>
      <c r="CV164" s="31">
        <v>0.3</v>
      </c>
      <c r="CW164" s="31">
        <v>0.3</v>
      </c>
      <c r="CX164" s="31">
        <v>0.35</v>
      </c>
      <c r="CY164" s="31">
        <v>0.3</v>
      </c>
      <c r="CZ164" s="31">
        <v>0.3</v>
      </c>
      <c r="DA164" s="31">
        <v>0.25</v>
      </c>
      <c r="DB164" s="31">
        <v>0.25</v>
      </c>
      <c r="DC164" s="31">
        <v>0.3</v>
      </c>
      <c r="DD164" s="31">
        <v>0.35</v>
      </c>
      <c r="DE164" s="31">
        <v>0.15</v>
      </c>
      <c r="DF164" s="31">
        <v>0.3</v>
      </c>
      <c r="DG164" s="31">
        <v>0.25</v>
      </c>
      <c r="DH164" s="31">
        <v>0.3</v>
      </c>
      <c r="DI164" s="31">
        <v>0.35</v>
      </c>
      <c r="DJ164" s="31">
        <v>0.3</v>
      </c>
      <c r="DK164" s="31">
        <v>0.3</v>
      </c>
      <c r="DL164" s="5"/>
      <c r="DM164" s="31">
        <v>0.25</v>
      </c>
      <c r="DN164" s="31">
        <v>0.3</v>
      </c>
      <c r="DO164" s="31">
        <v>0.3</v>
      </c>
      <c r="DP164" s="66">
        <v>0.3</v>
      </c>
      <c r="DQ164" s="21">
        <f t="shared" si="9"/>
        <v>0.25042372881355951</v>
      </c>
    </row>
    <row r="165" spans="1:121" ht="15.75" thickBot="1" x14ac:dyDescent="0.3">
      <c r="A165" s="9" t="s">
        <v>241</v>
      </c>
      <c r="B165" s="8">
        <v>26</v>
      </c>
      <c r="C165" s="39">
        <v>18</v>
      </c>
      <c r="D165" s="39">
        <v>9</v>
      </c>
      <c r="E165" s="31">
        <v>7</v>
      </c>
      <c r="F165" s="31">
        <v>21</v>
      </c>
      <c r="G165" s="54">
        <v>53</v>
      </c>
      <c r="H165" s="31">
        <v>12</v>
      </c>
      <c r="I165" s="31">
        <v>45</v>
      </c>
      <c r="J165" s="31">
        <v>21</v>
      </c>
      <c r="K165" s="31">
        <v>8</v>
      </c>
      <c r="L165" s="31">
        <v>14</v>
      </c>
      <c r="M165" s="31">
        <v>14</v>
      </c>
      <c r="N165" s="31">
        <v>47</v>
      </c>
      <c r="O165" s="31">
        <v>8</v>
      </c>
      <c r="P165" s="31">
        <v>56</v>
      </c>
      <c r="Q165" s="31">
        <v>16</v>
      </c>
      <c r="R165" s="31">
        <v>19</v>
      </c>
      <c r="S165" s="31">
        <v>47</v>
      </c>
      <c r="T165" s="31">
        <v>9</v>
      </c>
      <c r="U165" s="31">
        <v>6</v>
      </c>
      <c r="V165" s="31">
        <v>12</v>
      </c>
      <c r="W165" s="31">
        <v>33</v>
      </c>
      <c r="X165" s="31">
        <v>106</v>
      </c>
      <c r="Y165" s="145">
        <v>31</v>
      </c>
      <c r="Z165" s="31">
        <v>34</v>
      </c>
      <c r="AA165" s="31">
        <v>10</v>
      </c>
      <c r="AB165" s="31">
        <v>7</v>
      </c>
      <c r="AC165" s="31">
        <v>9</v>
      </c>
      <c r="AD165" s="31">
        <v>9</v>
      </c>
      <c r="AE165" s="31">
        <v>94</v>
      </c>
      <c r="AF165" s="31">
        <v>5</v>
      </c>
      <c r="AG165" s="31">
        <v>5</v>
      </c>
      <c r="AH165" s="31">
        <v>13</v>
      </c>
      <c r="AI165" s="31">
        <v>2</v>
      </c>
      <c r="AJ165" s="31">
        <v>38</v>
      </c>
      <c r="AK165" s="31">
        <v>19</v>
      </c>
      <c r="AL165" s="31">
        <v>20</v>
      </c>
      <c r="AM165" s="31">
        <v>5</v>
      </c>
      <c r="AN165" s="31">
        <v>2733</v>
      </c>
      <c r="AO165" s="31">
        <v>12</v>
      </c>
      <c r="AP165" s="31">
        <v>19</v>
      </c>
      <c r="AQ165" s="31">
        <v>11</v>
      </c>
      <c r="AR165" s="31">
        <v>13</v>
      </c>
      <c r="AS165" s="31">
        <v>80</v>
      </c>
      <c r="AT165" s="31">
        <v>12</v>
      </c>
      <c r="AU165" s="31">
        <v>26</v>
      </c>
      <c r="AV165" s="31">
        <v>18</v>
      </c>
      <c r="AW165" s="31">
        <v>17</v>
      </c>
      <c r="AX165" s="31">
        <v>11</v>
      </c>
      <c r="AY165" s="31">
        <v>34</v>
      </c>
      <c r="AZ165" s="31">
        <v>11</v>
      </c>
      <c r="BA165" s="31">
        <v>6</v>
      </c>
      <c r="BB165" s="31">
        <v>103</v>
      </c>
      <c r="BC165" s="5">
        <v>13</v>
      </c>
      <c r="BD165" s="31">
        <v>28</v>
      </c>
      <c r="BE165" s="31">
        <v>10</v>
      </c>
      <c r="BF165" s="31">
        <v>6</v>
      </c>
      <c r="BG165" s="31">
        <v>15</v>
      </c>
      <c r="BH165" s="31">
        <v>30</v>
      </c>
      <c r="BI165" s="31">
        <v>9</v>
      </c>
      <c r="BJ165" s="31">
        <v>7</v>
      </c>
      <c r="BK165" s="31">
        <v>4</v>
      </c>
      <c r="BL165" s="31">
        <v>56</v>
      </c>
      <c r="BM165" s="31">
        <v>15</v>
      </c>
      <c r="BN165" s="31">
        <v>6</v>
      </c>
      <c r="BO165" s="31">
        <v>45</v>
      </c>
      <c r="BP165" s="31">
        <v>7</v>
      </c>
      <c r="BQ165" s="31">
        <v>38</v>
      </c>
      <c r="BR165" s="31">
        <v>5</v>
      </c>
      <c r="BS165" s="31">
        <v>9</v>
      </c>
      <c r="BT165" s="31">
        <v>39</v>
      </c>
      <c r="BU165" s="31">
        <v>27</v>
      </c>
      <c r="BV165" s="31">
        <v>6</v>
      </c>
      <c r="BW165" s="31">
        <v>10</v>
      </c>
      <c r="BX165" s="31">
        <v>25</v>
      </c>
      <c r="BY165" s="31">
        <v>49</v>
      </c>
      <c r="BZ165" s="31">
        <v>23</v>
      </c>
      <c r="CA165" s="31">
        <v>3</v>
      </c>
      <c r="CB165" s="31">
        <v>21</v>
      </c>
      <c r="CC165" s="31">
        <v>17</v>
      </c>
      <c r="CD165" s="31">
        <v>38</v>
      </c>
      <c r="CE165" s="31">
        <v>21</v>
      </c>
      <c r="CF165" s="31">
        <v>23</v>
      </c>
      <c r="CG165" s="31">
        <v>20</v>
      </c>
      <c r="CH165" s="31">
        <v>0</v>
      </c>
      <c r="CI165" s="31">
        <v>7</v>
      </c>
      <c r="CJ165" s="31">
        <v>7</v>
      </c>
      <c r="CK165" s="31">
        <v>12</v>
      </c>
      <c r="CL165" s="31">
        <v>39</v>
      </c>
      <c r="CM165" s="31">
        <v>8</v>
      </c>
      <c r="CN165" s="31">
        <v>202</v>
      </c>
      <c r="CO165" s="31">
        <v>39</v>
      </c>
      <c r="CP165" s="31">
        <v>17</v>
      </c>
      <c r="CQ165" s="31">
        <v>23</v>
      </c>
      <c r="CR165" s="31">
        <v>4</v>
      </c>
      <c r="CS165" s="5">
        <v>16</v>
      </c>
      <c r="CT165" s="31">
        <v>7</v>
      </c>
      <c r="CU165" s="31">
        <v>5</v>
      </c>
      <c r="CV165" s="31">
        <v>20</v>
      </c>
      <c r="CW165" s="31">
        <v>28</v>
      </c>
      <c r="CX165" s="31">
        <v>3</v>
      </c>
      <c r="CY165" s="31">
        <v>11</v>
      </c>
      <c r="CZ165" s="31">
        <v>38</v>
      </c>
      <c r="DA165" s="31">
        <v>6</v>
      </c>
      <c r="DB165" s="31">
        <v>21</v>
      </c>
      <c r="DC165" s="31">
        <v>17</v>
      </c>
      <c r="DD165" s="31">
        <v>11</v>
      </c>
      <c r="DE165" s="31">
        <v>8</v>
      </c>
      <c r="DF165" s="31">
        <v>9</v>
      </c>
      <c r="DG165" s="31">
        <v>11</v>
      </c>
      <c r="DH165" s="31">
        <v>34</v>
      </c>
      <c r="DI165" s="31">
        <v>7</v>
      </c>
      <c r="DJ165" s="31">
        <v>35</v>
      </c>
      <c r="DK165" s="31">
        <v>16</v>
      </c>
      <c r="DL165" s="5"/>
      <c r="DM165" s="31">
        <v>13</v>
      </c>
      <c r="DN165" s="31">
        <v>17</v>
      </c>
      <c r="DO165" s="31">
        <v>41</v>
      </c>
      <c r="DP165" s="66">
        <v>16</v>
      </c>
      <c r="DQ165" s="21">
        <f>SUM(B165:DP165)</f>
        <v>5387</v>
      </c>
    </row>
    <row r="166" spans="1:121" ht="15.75" thickBot="1" x14ac:dyDescent="0.3">
      <c r="A166" s="9" t="s">
        <v>242</v>
      </c>
      <c r="B166" s="8">
        <v>70</v>
      </c>
      <c r="C166" s="39">
        <v>126</v>
      </c>
      <c r="D166" s="39">
        <v>140</v>
      </c>
      <c r="E166" s="31">
        <v>112</v>
      </c>
      <c r="F166" s="31">
        <v>35</v>
      </c>
      <c r="G166" s="54">
        <v>84</v>
      </c>
      <c r="H166" s="31">
        <v>56</v>
      </c>
      <c r="I166" s="31">
        <v>112</v>
      </c>
      <c r="J166" s="31">
        <v>24</v>
      </c>
      <c r="K166" s="31">
        <v>24</v>
      </c>
      <c r="L166" s="31">
        <v>168</v>
      </c>
      <c r="M166" s="31">
        <v>168</v>
      </c>
      <c r="N166" s="31">
        <v>126</v>
      </c>
      <c r="O166" s="31">
        <v>140</v>
      </c>
      <c r="P166" s="31">
        <v>98</v>
      </c>
      <c r="Q166" s="31">
        <v>70</v>
      </c>
      <c r="R166" s="31">
        <v>112</v>
      </c>
      <c r="S166" s="31">
        <v>112</v>
      </c>
      <c r="T166" s="31">
        <v>28</v>
      </c>
      <c r="U166" s="31">
        <v>70</v>
      </c>
      <c r="V166" s="31">
        <v>98</v>
      </c>
      <c r="W166" s="31">
        <v>72</v>
      </c>
      <c r="X166" s="31">
        <v>112</v>
      </c>
      <c r="Y166" s="145">
        <v>56</v>
      </c>
      <c r="Z166" s="31">
        <v>154</v>
      </c>
      <c r="AA166" s="31">
        <v>70</v>
      </c>
      <c r="AB166" s="31">
        <v>84</v>
      </c>
      <c r="AC166" s="31">
        <v>168</v>
      </c>
      <c r="AD166" s="31">
        <v>108</v>
      </c>
      <c r="AE166" s="31">
        <v>112</v>
      </c>
      <c r="AF166" s="31">
        <v>84</v>
      </c>
      <c r="AG166" s="31">
        <v>168</v>
      </c>
      <c r="AH166" s="31">
        <v>42</v>
      </c>
      <c r="AI166" s="31">
        <v>168</v>
      </c>
      <c r="AJ166" s="31">
        <v>168</v>
      </c>
      <c r="AK166" s="31">
        <v>105</v>
      </c>
      <c r="AL166" s="31">
        <v>70</v>
      </c>
      <c r="AM166" s="31">
        <v>24</v>
      </c>
      <c r="AN166" s="31">
        <v>168</v>
      </c>
      <c r="AO166" s="31">
        <v>28</v>
      </c>
      <c r="AP166" s="31">
        <v>56</v>
      </c>
      <c r="AQ166" s="31">
        <v>56</v>
      </c>
      <c r="AR166" s="31">
        <v>168</v>
      </c>
      <c r="AS166" s="31">
        <v>49</v>
      </c>
      <c r="AT166" s="31">
        <v>140</v>
      </c>
      <c r="AU166" s="31">
        <v>98</v>
      </c>
      <c r="AV166" s="31">
        <v>98</v>
      </c>
      <c r="AW166" s="31">
        <v>126</v>
      </c>
      <c r="AX166" s="31">
        <v>28</v>
      </c>
      <c r="AY166" s="31">
        <v>56</v>
      </c>
      <c r="AZ166" s="31">
        <v>56</v>
      </c>
      <c r="BA166" s="31">
        <v>84</v>
      </c>
      <c r="BB166" s="31">
        <v>112</v>
      </c>
      <c r="BC166" s="5">
        <v>70</v>
      </c>
      <c r="BD166" s="31">
        <v>140</v>
      </c>
      <c r="BE166" s="31">
        <v>24</v>
      </c>
      <c r="BF166" s="31">
        <v>42</v>
      </c>
      <c r="BG166" s="31">
        <v>168</v>
      </c>
      <c r="BH166" s="31">
        <v>28</v>
      </c>
      <c r="BI166" s="31">
        <v>84</v>
      </c>
      <c r="BJ166" s="31">
        <v>140</v>
      </c>
      <c r="BK166" s="31">
        <v>70</v>
      </c>
      <c r="BL166" s="31">
        <v>140</v>
      </c>
      <c r="BM166" s="31">
        <v>70</v>
      </c>
      <c r="BN166" s="31">
        <v>120</v>
      </c>
      <c r="BO166" s="31">
        <v>105</v>
      </c>
      <c r="BP166" s="31">
        <v>84</v>
      </c>
      <c r="BQ166" s="31">
        <v>24</v>
      </c>
      <c r="BR166" s="31">
        <v>49</v>
      </c>
      <c r="BS166" s="31">
        <v>42</v>
      </c>
      <c r="BT166" s="31">
        <v>84</v>
      </c>
      <c r="BU166" s="31">
        <v>84</v>
      </c>
      <c r="BV166" s="31">
        <v>148</v>
      </c>
      <c r="BW166" s="31">
        <v>56</v>
      </c>
      <c r="BX166" s="31">
        <v>112</v>
      </c>
      <c r="BY166" s="31">
        <v>140</v>
      </c>
      <c r="BZ166" s="31">
        <v>70</v>
      </c>
      <c r="CA166" s="31">
        <v>168</v>
      </c>
      <c r="CB166" s="31">
        <v>84</v>
      </c>
      <c r="CC166" s="31">
        <v>126</v>
      </c>
      <c r="CD166" s="31">
        <v>112</v>
      </c>
      <c r="CE166" s="31">
        <v>126</v>
      </c>
      <c r="CF166" s="31">
        <v>88</v>
      </c>
      <c r="CG166" s="31">
        <v>84</v>
      </c>
      <c r="CH166" s="31">
        <v>0</v>
      </c>
      <c r="CI166" s="31">
        <v>168</v>
      </c>
      <c r="CJ166" s="31">
        <v>56</v>
      </c>
      <c r="CK166" s="31">
        <v>63</v>
      </c>
      <c r="CL166" s="31">
        <v>140</v>
      </c>
      <c r="CM166" s="31">
        <v>105</v>
      </c>
      <c r="CN166" s="31">
        <v>154</v>
      </c>
      <c r="CO166" s="31">
        <v>56</v>
      </c>
      <c r="CP166" s="31">
        <v>105</v>
      </c>
      <c r="CQ166" s="31">
        <v>91</v>
      </c>
      <c r="CR166" s="31">
        <v>56</v>
      </c>
      <c r="CS166" s="5">
        <v>84</v>
      </c>
      <c r="CT166" s="31">
        <v>84</v>
      </c>
      <c r="CU166" s="31">
        <v>24</v>
      </c>
      <c r="CV166" s="31">
        <v>28</v>
      </c>
      <c r="CW166" s="31">
        <v>154</v>
      </c>
      <c r="CX166" s="31">
        <v>140</v>
      </c>
      <c r="CY166" s="31">
        <v>84</v>
      </c>
      <c r="CZ166" s="31">
        <v>140</v>
      </c>
      <c r="DA166" s="31">
        <v>98</v>
      </c>
      <c r="DB166" s="31">
        <v>98</v>
      </c>
      <c r="DC166" s="31">
        <v>84</v>
      </c>
      <c r="DD166" s="31">
        <v>35</v>
      </c>
      <c r="DE166" s="31">
        <v>84</v>
      </c>
      <c r="DF166" s="31">
        <v>168</v>
      </c>
      <c r="DG166" s="31">
        <v>24</v>
      </c>
      <c r="DH166" s="31">
        <v>98</v>
      </c>
      <c r="DI166" s="31">
        <v>126</v>
      </c>
      <c r="DJ166" s="31">
        <v>24</v>
      </c>
      <c r="DK166" s="31">
        <v>112</v>
      </c>
      <c r="DL166" s="5"/>
      <c r="DM166" s="31">
        <v>0</v>
      </c>
      <c r="DN166" s="31">
        <v>105</v>
      </c>
      <c r="DO166" s="31">
        <v>105</v>
      </c>
      <c r="DP166" s="66">
        <v>126</v>
      </c>
      <c r="DQ166" s="21">
        <f t="shared" si="9"/>
        <v>92.898305084745758</v>
      </c>
    </row>
    <row r="167" spans="1:121" ht="15.75" thickBot="1" x14ac:dyDescent="0.3">
      <c r="A167" s="15" t="s">
        <v>243</v>
      </c>
      <c r="B167" s="8">
        <v>70</v>
      </c>
      <c r="C167" s="39">
        <v>126</v>
      </c>
      <c r="D167" s="39">
        <v>140</v>
      </c>
      <c r="E167" s="31">
        <v>112</v>
      </c>
      <c r="F167" s="31">
        <v>35</v>
      </c>
      <c r="G167" s="54">
        <v>84</v>
      </c>
      <c r="H167" s="31">
        <v>56</v>
      </c>
      <c r="I167" s="31">
        <v>112</v>
      </c>
      <c r="J167" s="31">
        <v>24</v>
      </c>
      <c r="K167" s="31">
        <v>24</v>
      </c>
      <c r="L167" s="31">
        <v>74</v>
      </c>
      <c r="M167" s="31">
        <v>168</v>
      </c>
      <c r="N167" s="31">
        <v>126</v>
      </c>
      <c r="O167" s="31">
        <v>112</v>
      </c>
      <c r="P167" s="31">
        <v>98</v>
      </c>
      <c r="Q167" s="31">
        <v>70</v>
      </c>
      <c r="R167" s="31">
        <v>112</v>
      </c>
      <c r="S167" s="31">
        <v>112</v>
      </c>
      <c r="T167" s="31">
        <v>28</v>
      </c>
      <c r="U167" s="31">
        <v>40</v>
      </c>
      <c r="V167" s="31">
        <v>84</v>
      </c>
      <c r="W167" s="31">
        <v>72</v>
      </c>
      <c r="X167" s="31">
        <v>112</v>
      </c>
      <c r="Y167" s="145">
        <v>56</v>
      </c>
      <c r="Z167" s="31">
        <v>154</v>
      </c>
      <c r="AA167" s="31">
        <v>70</v>
      </c>
      <c r="AB167" s="31">
        <v>84</v>
      </c>
      <c r="AC167" s="31">
        <v>168</v>
      </c>
      <c r="AD167" s="31">
        <v>108</v>
      </c>
      <c r="AE167" s="31">
        <v>112</v>
      </c>
      <c r="AF167" s="31">
        <v>84</v>
      </c>
      <c r="AG167" s="31">
        <v>105</v>
      </c>
      <c r="AH167" s="31">
        <v>42</v>
      </c>
      <c r="AI167" s="31">
        <v>168</v>
      </c>
      <c r="AJ167" s="31">
        <v>84</v>
      </c>
      <c r="AK167" s="31">
        <v>105</v>
      </c>
      <c r="AL167" s="31">
        <v>70</v>
      </c>
      <c r="AM167" s="31">
        <v>24</v>
      </c>
      <c r="AN167" s="31">
        <v>168</v>
      </c>
      <c r="AO167" s="31">
        <v>28</v>
      </c>
      <c r="AP167" s="31">
        <v>56</v>
      </c>
      <c r="AQ167" s="31">
        <v>30</v>
      </c>
      <c r="AR167" s="31">
        <v>168</v>
      </c>
      <c r="AS167" s="31">
        <v>49</v>
      </c>
      <c r="AT167" s="31">
        <v>140</v>
      </c>
      <c r="AU167" s="31">
        <v>60</v>
      </c>
      <c r="AV167" s="31">
        <v>98</v>
      </c>
      <c r="AW167" s="31">
        <v>126</v>
      </c>
      <c r="AX167" s="31">
        <v>28</v>
      </c>
      <c r="AY167" s="31">
        <v>56</v>
      </c>
      <c r="AZ167" s="31">
        <v>56</v>
      </c>
      <c r="BA167" s="31">
        <v>84</v>
      </c>
      <c r="BB167" s="31">
        <v>112</v>
      </c>
      <c r="BC167" s="5">
        <v>70</v>
      </c>
      <c r="BD167" s="31">
        <v>140</v>
      </c>
      <c r="BE167" s="31">
        <v>24</v>
      </c>
      <c r="BF167" s="31">
        <v>42</v>
      </c>
      <c r="BG167" s="31">
        <v>168</v>
      </c>
      <c r="BH167" s="31">
        <v>28</v>
      </c>
      <c r="BI167" s="31">
        <v>84</v>
      </c>
      <c r="BJ167" s="31">
        <v>140</v>
      </c>
      <c r="BK167" s="31">
        <v>35</v>
      </c>
      <c r="BL167" s="31">
        <v>119</v>
      </c>
      <c r="BM167" s="31">
        <v>56</v>
      </c>
      <c r="BN167" s="31">
        <v>24</v>
      </c>
      <c r="BO167" s="31">
        <v>70</v>
      </c>
      <c r="BP167" s="31">
        <v>84</v>
      </c>
      <c r="BQ167" s="31">
        <v>24</v>
      </c>
      <c r="BR167" s="31">
        <v>49</v>
      </c>
      <c r="BS167" s="31">
        <v>42</v>
      </c>
      <c r="BT167" s="31">
        <v>84</v>
      </c>
      <c r="BU167" s="31">
        <v>84</v>
      </c>
      <c r="BV167" s="31">
        <v>42</v>
      </c>
      <c r="BW167" s="31">
        <v>56</v>
      </c>
      <c r="BX167" s="31">
        <v>112</v>
      </c>
      <c r="BY167" s="31">
        <v>140</v>
      </c>
      <c r="BZ167" s="31">
        <v>56</v>
      </c>
      <c r="CA167" s="31">
        <v>74</v>
      </c>
      <c r="CB167" s="31">
        <v>84</v>
      </c>
      <c r="CC167" s="31">
        <v>126</v>
      </c>
      <c r="CD167" s="31">
        <v>112</v>
      </c>
      <c r="CE167" s="31">
        <v>126</v>
      </c>
      <c r="CF167" s="31">
        <v>56</v>
      </c>
      <c r="CG167" s="31">
        <v>56</v>
      </c>
      <c r="CH167" s="31">
        <v>0</v>
      </c>
      <c r="CI167" s="31">
        <v>28</v>
      </c>
      <c r="CJ167" s="31">
        <v>56</v>
      </c>
      <c r="CK167" s="31">
        <v>63</v>
      </c>
      <c r="CL167" s="31">
        <v>140</v>
      </c>
      <c r="CM167" s="31">
        <v>105</v>
      </c>
      <c r="CN167" s="31">
        <v>154</v>
      </c>
      <c r="CO167" s="31">
        <v>56</v>
      </c>
      <c r="CP167" s="31">
        <v>105</v>
      </c>
      <c r="CQ167" s="31">
        <v>91</v>
      </c>
      <c r="CR167" s="31">
        <v>56</v>
      </c>
      <c r="CS167" s="5">
        <v>84</v>
      </c>
      <c r="CT167" s="31">
        <v>84</v>
      </c>
      <c r="CU167" s="31">
        <v>24</v>
      </c>
      <c r="CV167" s="31">
        <v>28</v>
      </c>
      <c r="CW167" s="31">
        <v>154</v>
      </c>
      <c r="CX167" s="31">
        <v>140</v>
      </c>
      <c r="CY167" s="31">
        <v>84</v>
      </c>
      <c r="CZ167" s="31">
        <v>126</v>
      </c>
      <c r="DA167" s="31">
        <v>98</v>
      </c>
      <c r="DB167" s="31">
        <v>70</v>
      </c>
      <c r="DC167" s="31">
        <v>84</v>
      </c>
      <c r="DD167" s="31">
        <v>35</v>
      </c>
      <c r="DE167" s="31">
        <v>84</v>
      </c>
      <c r="DF167" s="31">
        <v>168</v>
      </c>
      <c r="DG167" s="31">
        <v>24</v>
      </c>
      <c r="DH167" s="31">
        <v>98</v>
      </c>
      <c r="DI167" s="31">
        <v>126</v>
      </c>
      <c r="DJ167" s="31">
        <v>24</v>
      </c>
      <c r="DK167" s="31">
        <v>112</v>
      </c>
      <c r="DL167" s="5"/>
      <c r="DM167" s="31">
        <v>0</v>
      </c>
      <c r="DN167" s="31">
        <v>63</v>
      </c>
      <c r="DO167" s="31">
        <v>105</v>
      </c>
      <c r="DP167" s="66">
        <v>126</v>
      </c>
      <c r="DQ167" s="21">
        <f t="shared" si="9"/>
        <v>83.779661016949149</v>
      </c>
    </row>
    <row r="168" spans="1:121" ht="24" thickBot="1" x14ac:dyDescent="0.3">
      <c r="A168" s="15" t="s">
        <v>244</v>
      </c>
      <c r="B168" s="8">
        <v>5</v>
      </c>
      <c r="C168" s="39">
        <v>4</v>
      </c>
      <c r="D168" s="39">
        <v>7</v>
      </c>
      <c r="E168" s="31">
        <v>2</v>
      </c>
      <c r="F168" s="31">
        <v>1</v>
      </c>
      <c r="G168" s="54">
        <v>5</v>
      </c>
      <c r="H168" s="31">
        <v>6</v>
      </c>
      <c r="I168" s="31">
        <v>3</v>
      </c>
      <c r="J168" s="31">
        <v>3</v>
      </c>
      <c r="K168" s="31">
        <v>7</v>
      </c>
      <c r="L168" s="31">
        <v>7</v>
      </c>
      <c r="M168" s="31">
        <v>7</v>
      </c>
      <c r="N168" s="31">
        <v>5</v>
      </c>
      <c r="O168" s="31">
        <v>12</v>
      </c>
      <c r="P168" s="31">
        <v>8</v>
      </c>
      <c r="Q168" s="31">
        <v>4</v>
      </c>
      <c r="R168" s="31">
        <v>0</v>
      </c>
      <c r="S168" s="31">
        <v>17</v>
      </c>
      <c r="T168" s="31">
        <v>4</v>
      </c>
      <c r="U168" s="31">
        <v>4</v>
      </c>
      <c r="V168" s="31">
        <v>7</v>
      </c>
      <c r="W168" s="31">
        <v>4</v>
      </c>
      <c r="X168" s="31">
        <v>3</v>
      </c>
      <c r="Y168" s="145">
        <v>10</v>
      </c>
      <c r="Z168" s="31">
        <v>20</v>
      </c>
      <c r="AA168" s="31">
        <v>0</v>
      </c>
      <c r="AB168" s="31">
        <v>3</v>
      </c>
      <c r="AC168" s="31">
        <v>4</v>
      </c>
      <c r="AD168" s="31">
        <v>4</v>
      </c>
      <c r="AE168" s="31">
        <v>6</v>
      </c>
      <c r="AF168" s="31">
        <v>1</v>
      </c>
      <c r="AG168" s="31">
        <v>1</v>
      </c>
      <c r="AH168" s="31">
        <v>1</v>
      </c>
      <c r="AI168" s="31">
        <v>9</v>
      </c>
      <c r="AJ168" s="31">
        <v>4</v>
      </c>
      <c r="AK168" s="31">
        <v>3</v>
      </c>
      <c r="AL168" s="31">
        <v>8</v>
      </c>
      <c r="AM168" s="31">
        <v>3</v>
      </c>
      <c r="AN168" s="31">
        <v>3</v>
      </c>
      <c r="AO168" s="31">
        <v>12</v>
      </c>
      <c r="AP168" s="31">
        <v>3</v>
      </c>
      <c r="AQ168" s="31">
        <v>15</v>
      </c>
      <c r="AR168" s="31">
        <v>14</v>
      </c>
      <c r="AS168" s="31">
        <v>15</v>
      </c>
      <c r="AT168" s="31">
        <v>6</v>
      </c>
      <c r="AU168" s="31">
        <v>1</v>
      </c>
      <c r="AV168" s="31">
        <v>3</v>
      </c>
      <c r="AW168" s="31">
        <v>3</v>
      </c>
      <c r="AX168" s="31">
        <v>10</v>
      </c>
      <c r="AY168" s="31">
        <v>9</v>
      </c>
      <c r="AZ168" s="31">
        <v>1</v>
      </c>
      <c r="BA168" s="31">
        <v>1</v>
      </c>
      <c r="BB168" s="31">
        <v>0</v>
      </c>
      <c r="BC168" s="5">
        <v>7</v>
      </c>
      <c r="BD168" s="31">
        <v>1</v>
      </c>
      <c r="BE168" s="31">
        <v>5</v>
      </c>
      <c r="BF168" s="31">
        <v>5</v>
      </c>
      <c r="BG168" s="31">
        <v>2</v>
      </c>
      <c r="BH168" s="31">
        <v>8</v>
      </c>
      <c r="BI168" s="31">
        <v>11</v>
      </c>
      <c r="BJ168" s="31">
        <v>16</v>
      </c>
      <c r="BK168" s="31">
        <v>8</v>
      </c>
      <c r="BL168" s="31">
        <v>6</v>
      </c>
      <c r="BM168" s="31">
        <v>0</v>
      </c>
      <c r="BN168" s="31">
        <v>0</v>
      </c>
      <c r="BO168" s="31">
        <v>6</v>
      </c>
      <c r="BP168" s="31">
        <v>0</v>
      </c>
      <c r="BQ168" s="31">
        <v>16</v>
      </c>
      <c r="BR168" s="31">
        <v>1</v>
      </c>
      <c r="BS168" s="31">
        <v>9</v>
      </c>
      <c r="BT168" s="31">
        <v>1</v>
      </c>
      <c r="BU168" s="31">
        <v>10</v>
      </c>
      <c r="BV168" s="31">
        <v>1</v>
      </c>
      <c r="BW168" s="31">
        <v>4</v>
      </c>
      <c r="BX168" s="31">
        <v>15</v>
      </c>
      <c r="BY168" s="31">
        <v>1</v>
      </c>
      <c r="BZ168" s="31">
        <v>3</v>
      </c>
      <c r="CA168" s="31">
        <v>1</v>
      </c>
      <c r="CB168" s="31">
        <v>16</v>
      </c>
      <c r="CC168" s="31">
        <v>0</v>
      </c>
      <c r="CD168" s="31">
        <v>8</v>
      </c>
      <c r="CE168" s="31">
        <v>0</v>
      </c>
      <c r="CF168" s="31">
        <v>12</v>
      </c>
      <c r="CG168" s="31">
        <v>4</v>
      </c>
      <c r="CH168" s="31">
        <v>5</v>
      </c>
      <c r="CI168" s="31">
        <v>1</v>
      </c>
      <c r="CJ168" s="31">
        <v>2</v>
      </c>
      <c r="CK168" s="31">
        <v>4</v>
      </c>
      <c r="CL168" s="31">
        <v>17</v>
      </c>
      <c r="CM168" s="31">
        <v>4</v>
      </c>
      <c r="CN168" s="31">
        <v>5</v>
      </c>
      <c r="CO168" s="31">
        <v>3</v>
      </c>
      <c r="CP168" s="31">
        <v>4</v>
      </c>
      <c r="CQ168" s="31">
        <v>9</v>
      </c>
      <c r="CR168" s="31">
        <v>0</v>
      </c>
      <c r="CS168" s="5">
        <v>0</v>
      </c>
      <c r="CT168" s="31">
        <v>7</v>
      </c>
      <c r="CU168" s="31">
        <v>2</v>
      </c>
      <c r="CV168" s="31">
        <v>18</v>
      </c>
      <c r="CW168" s="31">
        <v>12</v>
      </c>
      <c r="CX168" s="31">
        <v>6</v>
      </c>
      <c r="CY168" s="31">
        <v>5</v>
      </c>
      <c r="CZ168" s="31">
        <v>6</v>
      </c>
      <c r="DA168" s="31">
        <v>3</v>
      </c>
      <c r="DB168" s="31">
        <v>8</v>
      </c>
      <c r="DC168" s="31">
        <v>4</v>
      </c>
      <c r="DD168" s="31">
        <v>6</v>
      </c>
      <c r="DE168" s="31">
        <v>10</v>
      </c>
      <c r="DF168" s="31">
        <v>5</v>
      </c>
      <c r="DG168" s="31">
        <v>1</v>
      </c>
      <c r="DH168" s="31">
        <v>20</v>
      </c>
      <c r="DI168" s="31">
        <v>8</v>
      </c>
      <c r="DJ168" s="31">
        <v>9</v>
      </c>
      <c r="DK168" s="31">
        <v>12</v>
      </c>
      <c r="DL168" s="5"/>
      <c r="DM168" s="31">
        <v>18</v>
      </c>
      <c r="DN168" s="31">
        <v>11</v>
      </c>
      <c r="DO168" s="31">
        <v>5</v>
      </c>
      <c r="DP168" s="66">
        <v>1</v>
      </c>
      <c r="DQ168" s="21">
        <f>SUM(B168:DP168)</f>
        <v>706</v>
      </c>
    </row>
    <row r="169" spans="1:121" x14ac:dyDescent="0.25">
      <c r="A169" s="11"/>
      <c r="B169" s="11"/>
      <c r="C169" s="40"/>
      <c r="D169" s="40"/>
    </row>
    <row r="170" spans="1:121" x14ac:dyDescent="0.25">
      <c r="A170" s="11"/>
    </row>
    <row r="171" spans="1:121" x14ac:dyDescent="0.25">
      <c r="A171" s="11"/>
    </row>
    <row r="172" spans="1:121" x14ac:dyDescent="0.25">
      <c r="A172" s="11"/>
    </row>
    <row r="173" spans="1:121" x14ac:dyDescent="0.25">
      <c r="A173" s="11"/>
    </row>
    <row r="174" spans="1:121" x14ac:dyDescent="0.25">
      <c r="A174" s="11"/>
    </row>
    <row r="175" spans="1:121" x14ac:dyDescent="0.25">
      <c r="A175" s="11"/>
    </row>
    <row r="176" spans="1:12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496"/>
  <sheetViews>
    <sheetView workbookViewId="0">
      <pane xSplit="1" ySplit="2" topLeftCell="B3" activePane="bottomRight" state="frozen"/>
      <selection activeCell="B21" sqref="B11:DO21"/>
      <selection pane="topRight" activeCell="B21" sqref="B11:DO21"/>
      <selection pane="bottomLeft" activeCell="B21" sqref="B11:DO21"/>
      <selection pane="bottomRight" activeCell="DK9" sqref="DK9"/>
    </sheetView>
  </sheetViews>
  <sheetFormatPr baseColWidth="10" defaultRowHeight="15" x14ac:dyDescent="0.25"/>
  <cols>
    <col min="1" max="1" width="49.5703125" style="1" bestFit="1" customWidth="1"/>
    <col min="2" max="2" width="20.140625" customWidth="1"/>
    <col min="3" max="3" width="13.42578125" style="32" customWidth="1"/>
    <col min="4" max="4" width="13.85546875" style="32" customWidth="1"/>
    <col min="5" max="5" width="21.85546875" style="32" customWidth="1"/>
    <col min="6" max="6" width="21.5703125" style="32" customWidth="1"/>
    <col min="7" max="7" width="23.85546875" style="32" customWidth="1"/>
    <col min="8" max="8" width="13.5703125" bestFit="1" customWidth="1"/>
    <col min="9" max="9" width="22.5703125" style="32" customWidth="1"/>
    <col min="10" max="10" width="26.42578125" style="32" customWidth="1"/>
    <col min="11" max="11" width="16.28515625" customWidth="1"/>
    <col min="12" max="12" width="17.7109375" customWidth="1"/>
    <col min="13" max="13" width="14" style="32" customWidth="1"/>
    <col min="14" max="14" width="15.7109375" customWidth="1"/>
    <col min="15" max="15" width="21.140625" customWidth="1"/>
    <col min="16" max="16" width="19" customWidth="1"/>
    <col min="17" max="17" width="17.85546875" customWidth="1"/>
    <col min="18" max="18" width="14.42578125" customWidth="1"/>
    <col min="19" max="19" width="27.7109375" style="32" customWidth="1"/>
    <col min="20" max="20" width="16.7109375" customWidth="1"/>
    <col min="21" max="21" width="15.28515625" bestFit="1" customWidth="1"/>
    <col min="22" max="22" width="17.28515625" bestFit="1" customWidth="1"/>
    <col min="23" max="23" width="16.85546875" customWidth="1"/>
    <col min="24" max="24" width="25.85546875" customWidth="1"/>
    <col min="25" max="25" width="23.28515625" style="32" customWidth="1"/>
    <col min="26" max="26" width="34.85546875" style="32" customWidth="1"/>
    <col min="27" max="27" width="22.5703125" customWidth="1"/>
    <col min="28" max="28" width="29.140625" bestFit="1" customWidth="1"/>
    <col min="29" max="29" width="16.7109375" customWidth="1"/>
    <col min="30" max="30" width="15.5703125" customWidth="1"/>
    <col min="31" max="31" width="27.28515625" style="32" customWidth="1"/>
    <col min="32" max="32" width="17.85546875" customWidth="1"/>
    <col min="33" max="33" width="16" customWidth="1"/>
    <col min="34" max="34" width="13.42578125" customWidth="1"/>
    <col min="35" max="35" width="20.42578125" customWidth="1"/>
    <col min="36" max="36" width="18.42578125" bestFit="1" customWidth="1"/>
    <col min="37" max="37" width="14.42578125" customWidth="1"/>
    <col min="38" max="38" width="23" customWidth="1"/>
    <col min="39" max="39" width="18.7109375" customWidth="1"/>
    <col min="40" max="40" width="15.5703125" customWidth="1"/>
    <col min="41" max="41" width="9" bestFit="1" customWidth="1"/>
    <col min="42" max="42" width="18.7109375" bestFit="1" customWidth="1"/>
    <col min="43" max="43" width="31.42578125" style="32" customWidth="1"/>
    <col min="44" max="44" width="29.140625" bestFit="1" customWidth="1"/>
    <col min="45" max="45" width="18.5703125" bestFit="1" customWidth="1"/>
    <col min="46" max="46" width="22.28515625" customWidth="1"/>
    <col min="47" max="47" width="31" style="32" customWidth="1"/>
    <col min="48" max="48" width="21.140625" customWidth="1"/>
    <col min="49" max="49" width="22.42578125" bestFit="1" customWidth="1"/>
    <col min="50" max="50" width="30.5703125" customWidth="1"/>
    <col min="51" max="51" width="21.85546875" customWidth="1"/>
    <col min="52" max="52" width="19.140625" style="32" customWidth="1"/>
    <col min="53" max="53" width="28.140625" style="32" customWidth="1"/>
    <col min="54" max="54" width="28.42578125" customWidth="1"/>
    <col min="55" max="55" width="34" style="32" customWidth="1"/>
    <col min="56" max="56" width="19.140625" bestFit="1" customWidth="1"/>
    <col min="57" max="57" width="22.7109375" bestFit="1" customWidth="1"/>
    <col min="58" max="58" width="36.5703125" customWidth="1"/>
    <col min="59" max="59" width="22.28515625" customWidth="1"/>
    <col min="60" max="60" width="21" customWidth="1"/>
    <col min="61" max="61" width="17.28515625" customWidth="1"/>
    <col min="62" max="62" width="19.140625" customWidth="1"/>
    <col min="63" max="63" width="21.140625" customWidth="1"/>
    <col min="64" max="64" width="17.5703125" bestFit="1" customWidth="1"/>
    <col min="65" max="65" width="26.28515625" customWidth="1"/>
    <col min="66" max="66" width="27.140625" customWidth="1"/>
    <col min="67" max="67" width="26.85546875" customWidth="1"/>
    <col min="68" max="68" width="19.28515625" style="32" customWidth="1"/>
    <col min="69" max="69" width="27.85546875" bestFit="1" customWidth="1"/>
    <col min="70" max="70" width="21.7109375" bestFit="1" customWidth="1"/>
    <col min="71" max="71" width="20.5703125" bestFit="1" customWidth="1"/>
    <col min="72" max="72" width="33.5703125" style="32" customWidth="1"/>
    <col min="73" max="73" width="22.85546875" customWidth="1"/>
    <col min="74" max="74" width="21" bestFit="1" customWidth="1"/>
    <col min="75" max="75" width="32.85546875" customWidth="1"/>
    <col min="76" max="76" width="34.42578125" customWidth="1"/>
    <col min="77" max="77" width="20" bestFit="1" customWidth="1"/>
    <col min="78" max="78" width="22.140625" bestFit="1" customWidth="1"/>
    <col min="79" max="79" width="25.42578125" bestFit="1" customWidth="1"/>
    <col min="80" max="80" width="28.85546875" customWidth="1"/>
    <col min="81" max="81" width="30.42578125" customWidth="1"/>
    <col min="82" max="82" width="29.140625" customWidth="1"/>
    <col min="83" max="83" width="33.42578125" customWidth="1"/>
    <col min="84" max="84" width="27.140625" customWidth="1"/>
    <col min="85" max="85" width="27.42578125" customWidth="1"/>
    <col min="86" max="86" width="20.5703125" customWidth="1"/>
    <col min="87" max="87" width="24" bestFit="1" customWidth="1"/>
    <col min="88" max="88" width="20.42578125" customWidth="1"/>
    <col min="89" max="89" width="19.85546875" customWidth="1"/>
    <col min="90" max="90" width="22.5703125" bestFit="1" customWidth="1"/>
    <col min="91" max="91" width="33" customWidth="1"/>
    <col min="92" max="92" width="23.85546875" customWidth="1"/>
    <col min="93" max="93" width="23.5703125" customWidth="1"/>
    <col min="94" max="94" width="27.140625" customWidth="1"/>
    <col min="95" max="95" width="17.5703125" customWidth="1"/>
    <col min="96" max="96" width="9.85546875" bestFit="1" customWidth="1"/>
    <col min="97" max="97" width="15.140625" customWidth="1"/>
    <col min="98" max="98" width="17.140625" customWidth="1"/>
    <col min="99" max="99" width="18.42578125" customWidth="1"/>
    <col min="100" max="100" width="26.140625" customWidth="1"/>
    <col min="101" max="101" width="21" customWidth="1"/>
    <col min="102" max="102" width="22.7109375" customWidth="1"/>
    <col min="103" max="103" width="29" customWidth="1"/>
    <col min="104" max="104" width="18.85546875" bestFit="1" customWidth="1"/>
    <col min="105" max="105" width="24.5703125" customWidth="1"/>
    <col min="106" max="106" width="18.42578125" bestFit="1" customWidth="1"/>
    <col min="107" max="107" width="19" customWidth="1"/>
    <col min="108" max="108" width="16.42578125" customWidth="1"/>
    <col min="109" max="109" width="29.42578125" customWidth="1"/>
    <col min="110" max="110" width="21.42578125" customWidth="1"/>
    <col min="111" max="111" width="29.42578125" customWidth="1"/>
    <col min="112" max="112" width="18.85546875" bestFit="1" customWidth="1"/>
    <col min="113" max="113" width="27.42578125" bestFit="1" customWidth="1"/>
    <col min="114" max="114" width="28.5703125" customWidth="1"/>
    <col min="115" max="115" width="10.28515625" bestFit="1" customWidth="1"/>
    <col min="116" max="116" width="24.7109375" customWidth="1"/>
    <col min="117" max="117" width="16.28515625" bestFit="1" customWidth="1"/>
    <col min="118" max="118" width="27" customWidth="1"/>
    <col min="119" max="119" width="21.42578125" customWidth="1"/>
    <col min="120" max="120" width="16.42578125" style="19" bestFit="1" customWidth="1"/>
  </cols>
  <sheetData>
    <row r="1" spans="1:120" s="25" customFormat="1" ht="26.25" customHeight="1" thickBot="1" x14ac:dyDescent="0.3">
      <c r="A1" s="16"/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256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41</v>
      </c>
      <c r="AS1" s="18" t="s">
        <v>42</v>
      </c>
      <c r="AT1" s="18" t="s">
        <v>43</v>
      </c>
      <c r="AU1" s="18" t="s">
        <v>44</v>
      </c>
      <c r="AV1" s="18" t="s">
        <v>45</v>
      </c>
      <c r="AW1" s="18" t="s">
        <v>46</v>
      </c>
      <c r="AX1" s="18" t="s">
        <v>47</v>
      </c>
      <c r="AY1" s="18" t="s">
        <v>48</v>
      </c>
      <c r="AZ1" s="18" t="s">
        <v>49</v>
      </c>
      <c r="BA1" s="18" t="s">
        <v>50</v>
      </c>
      <c r="BB1" s="18" t="s">
        <v>51</v>
      </c>
      <c r="BC1" s="18" t="s">
        <v>52</v>
      </c>
      <c r="BD1" s="18" t="s">
        <v>53</v>
      </c>
      <c r="BE1" s="18" t="s">
        <v>54</v>
      </c>
      <c r="BF1" s="18" t="s">
        <v>55</v>
      </c>
      <c r="BG1" s="18" t="s">
        <v>56</v>
      </c>
      <c r="BH1" s="18" t="s">
        <v>57</v>
      </c>
      <c r="BI1" s="18" t="s">
        <v>58</v>
      </c>
      <c r="BJ1" s="18" t="s">
        <v>59</v>
      </c>
      <c r="BK1" s="18" t="s">
        <v>60</v>
      </c>
      <c r="BL1" s="18" t="s">
        <v>61</v>
      </c>
      <c r="BM1" s="18" t="s">
        <v>62</v>
      </c>
      <c r="BN1" s="18" t="s">
        <v>63</v>
      </c>
      <c r="BO1" s="18" t="s">
        <v>64</v>
      </c>
      <c r="BP1" s="18" t="s">
        <v>65</v>
      </c>
      <c r="BQ1" s="18" t="s">
        <v>66</v>
      </c>
      <c r="BR1" s="18" t="s">
        <v>67</v>
      </c>
      <c r="BS1" s="18" t="s">
        <v>68</v>
      </c>
      <c r="BT1" s="18" t="s">
        <v>69</v>
      </c>
      <c r="BU1" s="18" t="s">
        <v>70</v>
      </c>
      <c r="BV1" s="18" t="s">
        <v>71</v>
      </c>
      <c r="BW1" s="18" t="s">
        <v>72</v>
      </c>
      <c r="BX1" s="18" t="s">
        <v>73</v>
      </c>
      <c r="BY1" s="18" t="s">
        <v>74</v>
      </c>
      <c r="BZ1" s="18" t="s">
        <v>75</v>
      </c>
      <c r="CA1" s="18" t="s">
        <v>76</v>
      </c>
      <c r="CB1" s="18" t="s">
        <v>77</v>
      </c>
      <c r="CC1" s="18" t="s">
        <v>78</v>
      </c>
      <c r="CD1" s="18" t="s">
        <v>79</v>
      </c>
      <c r="CE1" s="18" t="s">
        <v>80</v>
      </c>
      <c r="CF1" s="18" t="s">
        <v>81</v>
      </c>
      <c r="CG1" s="18" t="s">
        <v>82</v>
      </c>
      <c r="CH1" s="18" t="s">
        <v>83</v>
      </c>
      <c r="CI1" s="18" t="s">
        <v>84</v>
      </c>
      <c r="CJ1" s="18" t="s">
        <v>85</v>
      </c>
      <c r="CK1" s="18" t="s">
        <v>86</v>
      </c>
      <c r="CL1" s="18" t="s">
        <v>87</v>
      </c>
      <c r="CM1" s="18" t="s">
        <v>88</v>
      </c>
      <c r="CN1" s="18" t="s">
        <v>89</v>
      </c>
      <c r="CO1" s="18" t="s">
        <v>90</v>
      </c>
      <c r="CP1" s="18" t="s">
        <v>91</v>
      </c>
      <c r="CQ1" s="18" t="s">
        <v>92</v>
      </c>
      <c r="CR1" s="18" t="s">
        <v>93</v>
      </c>
      <c r="CS1" s="18" t="s">
        <v>94</v>
      </c>
      <c r="CT1" s="18" t="s">
        <v>95</v>
      </c>
      <c r="CU1" s="18" t="s">
        <v>96</v>
      </c>
      <c r="CV1" s="18" t="s">
        <v>97</v>
      </c>
      <c r="CW1" s="18" t="s">
        <v>98</v>
      </c>
      <c r="CX1" s="18" t="s">
        <v>99</v>
      </c>
      <c r="CY1" s="18" t="s">
        <v>100</v>
      </c>
      <c r="CZ1" s="18" t="s">
        <v>101</v>
      </c>
      <c r="DA1" s="18" t="s">
        <v>102</v>
      </c>
      <c r="DB1" s="18" t="s">
        <v>103</v>
      </c>
      <c r="DC1" s="18" t="s">
        <v>104</v>
      </c>
      <c r="DD1" s="18" t="s">
        <v>105</v>
      </c>
      <c r="DE1" s="18" t="s">
        <v>106</v>
      </c>
      <c r="DF1" s="18" t="s">
        <v>107</v>
      </c>
      <c r="DG1" s="18" t="s">
        <v>108</v>
      </c>
      <c r="DH1" s="18" t="s">
        <v>109</v>
      </c>
      <c r="DI1" s="18" t="s">
        <v>110</v>
      </c>
      <c r="DJ1" s="18" t="s">
        <v>111</v>
      </c>
      <c r="DK1" s="18" t="s">
        <v>1795</v>
      </c>
      <c r="DL1" s="18" t="s">
        <v>113</v>
      </c>
      <c r="DM1" s="18" t="s">
        <v>114</v>
      </c>
      <c r="DN1" s="18" t="s">
        <v>115</v>
      </c>
      <c r="DO1" s="18" t="s">
        <v>116</v>
      </c>
      <c r="DP1" s="24" t="s">
        <v>588</v>
      </c>
    </row>
    <row r="2" spans="1:120" ht="15.75" thickBot="1" x14ac:dyDescent="0.3">
      <c r="A2" s="17" t="s">
        <v>117</v>
      </c>
      <c r="B2" s="2"/>
      <c r="C2" s="33"/>
      <c r="D2" s="33"/>
      <c r="E2" s="33"/>
      <c r="F2" s="33"/>
      <c r="G2" s="41"/>
      <c r="H2" s="2"/>
      <c r="I2" s="33"/>
      <c r="J2" s="33"/>
      <c r="K2" s="2"/>
      <c r="L2" s="2"/>
      <c r="M2" s="33"/>
      <c r="N2" s="2"/>
      <c r="O2" s="2"/>
      <c r="P2" s="2"/>
      <c r="Q2" s="2"/>
      <c r="R2" s="2"/>
      <c r="S2" s="33"/>
      <c r="T2" s="2"/>
      <c r="U2" s="2"/>
      <c r="V2" s="2"/>
      <c r="W2" s="2"/>
      <c r="X2" s="33"/>
      <c r="Y2" s="33"/>
      <c r="Z2" s="33"/>
      <c r="AA2" s="2"/>
      <c r="AB2" s="2"/>
      <c r="AC2" s="2"/>
      <c r="AD2" s="2"/>
      <c r="AE2" s="3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3"/>
      <c r="AR2" s="33"/>
      <c r="AS2" s="2"/>
      <c r="AT2" s="2"/>
      <c r="AU2" s="33"/>
      <c r="AV2" s="2"/>
      <c r="AW2" s="2"/>
      <c r="AX2" s="2"/>
      <c r="AY2" s="2"/>
      <c r="AZ2" s="33"/>
      <c r="BA2" s="33"/>
      <c r="BB2" s="2"/>
      <c r="BC2" s="33"/>
      <c r="BD2" s="2"/>
      <c r="BE2" s="2"/>
      <c r="BF2" s="33"/>
      <c r="BG2" s="2"/>
      <c r="BH2" s="2"/>
      <c r="BI2" s="2"/>
      <c r="BJ2" s="2"/>
      <c r="BK2" s="2"/>
      <c r="BL2" s="2"/>
      <c r="BM2" s="2"/>
      <c r="BN2" s="2"/>
      <c r="BO2" s="2"/>
      <c r="BP2" s="33"/>
      <c r="BQ2" s="2"/>
      <c r="BR2" s="2"/>
      <c r="BS2" s="2"/>
      <c r="BT2" s="33"/>
      <c r="BU2" s="2"/>
      <c r="BV2" s="2"/>
      <c r="BW2" s="33"/>
      <c r="BX2" s="33"/>
      <c r="BY2" s="2"/>
      <c r="BZ2" s="2"/>
      <c r="CA2" s="2"/>
      <c r="CB2" s="2"/>
      <c r="CC2" s="2"/>
      <c r="CD2" s="33"/>
      <c r="CE2" s="2"/>
      <c r="CF2" s="2"/>
      <c r="CG2" s="2"/>
      <c r="CH2" s="2"/>
      <c r="CI2" s="2"/>
      <c r="CJ2" s="2"/>
      <c r="CK2" s="2"/>
      <c r="CL2" s="2"/>
      <c r="CM2" s="33"/>
      <c r="CN2" s="2"/>
      <c r="CO2" s="2"/>
      <c r="CP2" s="2"/>
      <c r="CQ2" s="2"/>
      <c r="CR2" s="2"/>
      <c r="CS2" s="2"/>
      <c r="CT2" s="2"/>
      <c r="CU2" s="2"/>
      <c r="CV2" s="33"/>
      <c r="CW2" s="2"/>
      <c r="CX2" s="2"/>
      <c r="CY2" s="2"/>
      <c r="CZ2" s="2"/>
      <c r="DA2" s="33"/>
      <c r="DB2" s="2"/>
      <c r="DC2" s="2"/>
      <c r="DD2" s="2"/>
      <c r="DE2" s="2"/>
      <c r="DF2" s="2"/>
      <c r="DG2" s="33"/>
      <c r="DH2" s="2"/>
      <c r="DI2" s="2"/>
      <c r="DJ2" s="2"/>
      <c r="DK2" s="2"/>
      <c r="DL2" s="2"/>
      <c r="DM2" s="2"/>
      <c r="DN2" s="2"/>
      <c r="DO2" s="3"/>
    </row>
    <row r="3" spans="1:120" ht="15.75" thickBot="1" x14ac:dyDescent="0.3">
      <c r="A3" s="12" t="s">
        <v>118</v>
      </c>
      <c r="B3" s="320" t="s">
        <v>589</v>
      </c>
      <c r="C3" s="320" t="s">
        <v>602</v>
      </c>
      <c r="D3" s="320" t="s">
        <v>615</v>
      </c>
      <c r="E3" s="320" t="s">
        <v>626</v>
      </c>
      <c r="F3" s="320" t="s">
        <v>638</v>
      </c>
      <c r="G3" s="321" t="s">
        <v>268</v>
      </c>
      <c r="H3" s="320" t="s">
        <v>651</v>
      </c>
      <c r="I3" s="320" t="s">
        <v>286</v>
      </c>
      <c r="J3" s="320" t="s">
        <v>665</v>
      </c>
      <c r="K3" s="320" t="s">
        <v>677</v>
      </c>
      <c r="L3" s="320" t="s">
        <v>1674</v>
      </c>
      <c r="M3" s="320" t="s">
        <v>1696</v>
      </c>
      <c r="N3" s="320" t="s">
        <v>691</v>
      </c>
      <c r="O3" s="320" t="s">
        <v>703</v>
      </c>
      <c r="P3" s="320" t="s">
        <v>715</v>
      </c>
      <c r="Q3" s="320" t="s">
        <v>1372</v>
      </c>
      <c r="R3" s="320" t="s">
        <v>1707</v>
      </c>
      <c r="S3" s="320" t="s">
        <v>366</v>
      </c>
      <c r="T3" s="320" t="s">
        <v>1383</v>
      </c>
      <c r="U3" s="320"/>
      <c r="V3" s="320" t="s">
        <v>730</v>
      </c>
      <c r="W3" s="320" t="s">
        <v>744</v>
      </c>
      <c r="X3" s="320" t="s">
        <v>569</v>
      </c>
      <c r="Y3" s="320" t="s">
        <v>1348</v>
      </c>
      <c r="Z3" s="320" t="s">
        <v>319</v>
      </c>
      <c r="AA3" s="320" t="s">
        <v>1682</v>
      </c>
      <c r="AB3" s="320" t="s">
        <v>757</v>
      </c>
      <c r="AC3" s="320" t="s">
        <v>772</v>
      </c>
      <c r="AD3" s="320" t="s">
        <v>786</v>
      </c>
      <c r="AE3" s="320" t="s">
        <v>303</v>
      </c>
      <c r="AF3" s="320" t="s">
        <v>1395</v>
      </c>
      <c r="AG3" s="322" t="s">
        <v>813</v>
      </c>
      <c r="AH3" s="322" t="s">
        <v>800</v>
      </c>
      <c r="AI3" s="322" t="s">
        <v>829</v>
      </c>
      <c r="AJ3" s="320"/>
      <c r="AK3" s="322" t="s">
        <v>842</v>
      </c>
      <c r="AL3" s="322" t="s">
        <v>855</v>
      </c>
      <c r="AM3" s="320" t="s">
        <v>1720</v>
      </c>
      <c r="AN3" s="322" t="s">
        <v>867</v>
      </c>
      <c r="AO3" s="320"/>
      <c r="AP3" s="322" t="s">
        <v>879</v>
      </c>
      <c r="AQ3" s="320" t="s">
        <v>383</v>
      </c>
      <c r="AR3" s="320" t="s">
        <v>336</v>
      </c>
      <c r="AS3" s="322" t="s">
        <v>891</v>
      </c>
      <c r="AT3" s="320" t="s">
        <v>1731</v>
      </c>
      <c r="AU3" s="320" t="s">
        <v>350</v>
      </c>
      <c r="AV3" s="320" t="s">
        <v>1742</v>
      </c>
      <c r="AW3" s="320" t="s">
        <v>1597</v>
      </c>
      <c r="AX3" s="322" t="s">
        <v>914</v>
      </c>
      <c r="AY3" s="322" t="s">
        <v>903</v>
      </c>
      <c r="AZ3" s="320" t="s">
        <v>1360</v>
      </c>
      <c r="BA3" s="320" t="s">
        <v>399</v>
      </c>
      <c r="BB3" s="322" t="s">
        <v>926</v>
      </c>
      <c r="BC3" s="320" t="s">
        <v>415</v>
      </c>
      <c r="BD3" s="320" t="s">
        <v>1624</v>
      </c>
      <c r="BE3" s="322" t="s">
        <v>941</v>
      </c>
      <c r="BF3" s="320" t="s">
        <v>431</v>
      </c>
      <c r="BG3" s="322" t="s">
        <v>952</v>
      </c>
      <c r="BH3" s="322" t="s">
        <v>968</v>
      </c>
      <c r="BI3" s="322" t="s">
        <v>979</v>
      </c>
      <c r="BJ3" s="320" t="s">
        <v>1408</v>
      </c>
      <c r="BK3" s="322" t="s">
        <v>992</v>
      </c>
      <c r="BL3" s="320"/>
      <c r="BM3" s="320" t="s">
        <v>1636</v>
      </c>
      <c r="BN3" s="322" t="s">
        <v>1005</v>
      </c>
      <c r="BO3" s="322" t="s">
        <v>1016</v>
      </c>
      <c r="BP3" s="320" t="s">
        <v>1609</v>
      </c>
      <c r="BQ3" s="320" t="s">
        <v>1422</v>
      </c>
      <c r="BR3" s="320"/>
      <c r="BS3" s="322" t="s">
        <v>1027</v>
      </c>
      <c r="BT3" s="320" t="s">
        <v>446</v>
      </c>
      <c r="BU3" s="322" t="s">
        <v>1037</v>
      </c>
      <c r="BV3" s="320" t="s">
        <v>1436</v>
      </c>
      <c r="BW3" s="320" t="s">
        <v>458</v>
      </c>
      <c r="BX3" s="320" t="s">
        <v>474</v>
      </c>
      <c r="BY3" s="320"/>
      <c r="BZ3" s="320" t="s">
        <v>1754</v>
      </c>
      <c r="CA3" s="320"/>
      <c r="CB3" s="322" t="s">
        <v>1049</v>
      </c>
      <c r="CC3" s="322" t="s">
        <v>1061</v>
      </c>
      <c r="CD3" s="320" t="s">
        <v>490</v>
      </c>
      <c r="CE3" s="322" t="s">
        <v>1073</v>
      </c>
      <c r="CF3" s="322" t="s">
        <v>1086</v>
      </c>
      <c r="CG3" s="322" t="s">
        <v>1097</v>
      </c>
      <c r="CH3" s="320" t="s">
        <v>1451</v>
      </c>
      <c r="CI3" s="322" t="s">
        <v>1108</v>
      </c>
      <c r="CJ3" s="322" t="s">
        <v>1133</v>
      </c>
      <c r="CK3" s="320" t="s">
        <v>1766</v>
      </c>
      <c r="CL3" s="322" t="s">
        <v>1118</v>
      </c>
      <c r="CM3" s="320" t="s">
        <v>505</v>
      </c>
      <c r="CN3" s="322" t="s">
        <v>1144</v>
      </c>
      <c r="CO3" s="322" t="s">
        <v>1158</v>
      </c>
      <c r="CP3" s="322" t="s">
        <v>1170</v>
      </c>
      <c r="CQ3" s="320" t="s">
        <v>1464</v>
      </c>
      <c r="CR3" s="320"/>
      <c r="CS3" s="320" t="s">
        <v>1479</v>
      </c>
      <c r="CT3" s="320" t="s">
        <v>1489</v>
      </c>
      <c r="CU3" s="320" t="s">
        <v>1501</v>
      </c>
      <c r="CV3" s="320" t="s">
        <v>522</v>
      </c>
      <c r="CW3" s="320" t="s">
        <v>1511</v>
      </c>
      <c r="CX3" s="322" t="s">
        <v>1182</v>
      </c>
      <c r="CY3" s="322" t="s">
        <v>1193</v>
      </c>
      <c r="CZ3" s="320"/>
      <c r="DA3" s="320" t="s">
        <v>537</v>
      </c>
      <c r="DB3" s="320" t="s">
        <v>1775</v>
      </c>
      <c r="DC3" s="320" t="s">
        <v>1649</v>
      </c>
      <c r="DD3" s="320" t="s">
        <v>1521</v>
      </c>
      <c r="DE3" s="322" t="s">
        <v>1205</v>
      </c>
      <c r="DF3" s="320" t="s">
        <v>1532</v>
      </c>
      <c r="DG3" s="320" t="s">
        <v>555</v>
      </c>
      <c r="DH3" s="322" t="s">
        <v>1785</v>
      </c>
      <c r="DI3" s="322" t="s">
        <v>1216</v>
      </c>
      <c r="DJ3" s="322" t="s">
        <v>1227</v>
      </c>
      <c r="DK3" s="320"/>
      <c r="DL3" s="320" t="s">
        <v>1544</v>
      </c>
      <c r="DM3" s="320" t="s">
        <v>1662</v>
      </c>
      <c r="DN3" s="322" t="s">
        <v>1238</v>
      </c>
      <c r="DO3" s="323" t="s">
        <v>1248</v>
      </c>
      <c r="DP3" s="21">
        <f t="shared" ref="DP3:DP26" si="0">COUNTA(B3:DO3)</f>
        <v>108</v>
      </c>
    </row>
    <row r="4" spans="1:120" ht="26.25" thickBot="1" x14ac:dyDescent="0.3">
      <c r="A4" s="13" t="s">
        <v>119</v>
      </c>
      <c r="B4" s="325" t="s">
        <v>0</v>
      </c>
      <c r="C4" s="325" t="s">
        <v>603</v>
      </c>
      <c r="D4" s="325" t="s">
        <v>616</v>
      </c>
      <c r="E4" s="325" t="s">
        <v>3</v>
      </c>
      <c r="F4" s="325" t="s">
        <v>639</v>
      </c>
      <c r="G4" s="326" t="s">
        <v>5</v>
      </c>
      <c r="H4" s="325" t="s">
        <v>256</v>
      </c>
      <c r="I4" s="325" t="s">
        <v>6</v>
      </c>
      <c r="J4" s="325" t="s">
        <v>666</v>
      </c>
      <c r="K4" s="325" t="s">
        <v>8</v>
      </c>
      <c r="L4" s="325" t="s">
        <v>9</v>
      </c>
      <c r="M4" s="325" t="s">
        <v>10</v>
      </c>
      <c r="N4" s="325" t="s">
        <v>11</v>
      </c>
      <c r="O4" s="325" t="s">
        <v>12</v>
      </c>
      <c r="P4" s="325" t="s">
        <v>716</v>
      </c>
      <c r="Q4" s="325" t="s">
        <v>1373</v>
      </c>
      <c r="R4" s="325" t="s">
        <v>15</v>
      </c>
      <c r="S4" s="325" t="s">
        <v>16</v>
      </c>
      <c r="T4" s="325" t="s">
        <v>17</v>
      </c>
      <c r="U4" s="325"/>
      <c r="V4" s="325" t="s">
        <v>19</v>
      </c>
      <c r="W4" s="325" t="s">
        <v>745</v>
      </c>
      <c r="X4" s="325" t="s">
        <v>570</v>
      </c>
      <c r="Y4" s="325" t="s">
        <v>22</v>
      </c>
      <c r="Z4" s="325" t="s">
        <v>320</v>
      </c>
      <c r="AA4" s="325" t="s">
        <v>1683</v>
      </c>
      <c r="AB4" s="325" t="s">
        <v>758</v>
      </c>
      <c r="AC4" s="325" t="s">
        <v>26</v>
      </c>
      <c r="AD4" s="325" t="s">
        <v>787</v>
      </c>
      <c r="AE4" s="325" t="s">
        <v>28</v>
      </c>
      <c r="AF4" s="325" t="s">
        <v>1396</v>
      </c>
      <c r="AG4" s="325" t="s">
        <v>814</v>
      </c>
      <c r="AH4" s="325" t="s">
        <v>31</v>
      </c>
      <c r="AI4" s="325" t="s">
        <v>32</v>
      </c>
      <c r="AJ4" s="325"/>
      <c r="AK4" s="325" t="s">
        <v>843</v>
      </c>
      <c r="AL4" s="325" t="s">
        <v>35</v>
      </c>
      <c r="AM4" s="325" t="s">
        <v>36</v>
      </c>
      <c r="AN4" s="325" t="s">
        <v>37</v>
      </c>
      <c r="AO4" s="325"/>
      <c r="AP4" s="325" t="s">
        <v>39</v>
      </c>
      <c r="AQ4" s="325" t="s">
        <v>40</v>
      </c>
      <c r="AR4" s="325" t="s">
        <v>337</v>
      </c>
      <c r="AS4" s="325" t="s">
        <v>892</v>
      </c>
      <c r="AT4" s="325" t="s">
        <v>1732</v>
      </c>
      <c r="AU4" s="325" t="s">
        <v>44</v>
      </c>
      <c r="AV4" s="325" t="s">
        <v>1743</v>
      </c>
      <c r="AW4" s="325" t="s">
        <v>1598</v>
      </c>
      <c r="AX4" s="325" t="s">
        <v>47</v>
      </c>
      <c r="AY4" s="325" t="s">
        <v>904</v>
      </c>
      <c r="AZ4" s="325" t="s">
        <v>1361</v>
      </c>
      <c r="BA4" s="325" t="s">
        <v>50</v>
      </c>
      <c r="BB4" s="325" t="s">
        <v>927</v>
      </c>
      <c r="BC4" s="325" t="s">
        <v>52</v>
      </c>
      <c r="BD4" s="325" t="s">
        <v>1625</v>
      </c>
      <c r="BE4" s="325" t="s">
        <v>54</v>
      </c>
      <c r="BF4" s="325" t="s">
        <v>55</v>
      </c>
      <c r="BG4" s="325" t="s">
        <v>56</v>
      </c>
      <c r="BH4" s="325" t="s">
        <v>969</v>
      </c>
      <c r="BI4" s="325" t="s">
        <v>58</v>
      </c>
      <c r="BJ4" s="325" t="s">
        <v>1409</v>
      </c>
      <c r="BK4" s="325" t="s">
        <v>993</v>
      </c>
      <c r="BL4" s="325"/>
      <c r="BM4" s="325" t="s">
        <v>62</v>
      </c>
      <c r="BN4" s="325" t="s">
        <v>1006</v>
      </c>
      <c r="BO4" s="325" t="s">
        <v>1017</v>
      </c>
      <c r="BP4" s="325" t="s">
        <v>65</v>
      </c>
      <c r="BQ4" s="325" t="s">
        <v>1423</v>
      </c>
      <c r="BR4" s="325"/>
      <c r="BS4" s="325" t="s">
        <v>68</v>
      </c>
      <c r="BT4" s="325" t="s">
        <v>447</v>
      </c>
      <c r="BU4" s="325" t="s">
        <v>70</v>
      </c>
      <c r="BV4" s="325" t="s">
        <v>1437</v>
      </c>
      <c r="BW4" s="325" t="s">
        <v>459</v>
      </c>
      <c r="BX4" s="325" t="s">
        <v>73</v>
      </c>
      <c r="BY4" s="325"/>
      <c r="BZ4" s="325" t="s">
        <v>1755</v>
      </c>
      <c r="CA4" s="325"/>
      <c r="CB4" s="325" t="s">
        <v>77</v>
      </c>
      <c r="CC4" s="325" t="s">
        <v>78</v>
      </c>
      <c r="CD4" s="325" t="s">
        <v>79</v>
      </c>
      <c r="CE4" s="325" t="s">
        <v>80</v>
      </c>
      <c r="CF4" s="325" t="s">
        <v>81</v>
      </c>
      <c r="CG4" s="325" t="s">
        <v>1098</v>
      </c>
      <c r="CH4" s="325" t="s">
        <v>1452</v>
      </c>
      <c r="CI4" s="325" t="s">
        <v>84</v>
      </c>
      <c r="CJ4" s="325" t="s">
        <v>1134</v>
      </c>
      <c r="CK4" s="325" t="s">
        <v>86</v>
      </c>
      <c r="CL4" s="325" t="s">
        <v>1119</v>
      </c>
      <c r="CM4" s="325" t="s">
        <v>506</v>
      </c>
      <c r="CN4" s="325" t="s">
        <v>89</v>
      </c>
      <c r="CO4" s="325" t="s">
        <v>1159</v>
      </c>
      <c r="CP4" s="325" t="s">
        <v>1171</v>
      </c>
      <c r="CQ4" s="325" t="s">
        <v>1465</v>
      </c>
      <c r="CR4" s="325"/>
      <c r="CS4" s="325" t="s">
        <v>94</v>
      </c>
      <c r="CT4" s="325" t="s">
        <v>95</v>
      </c>
      <c r="CU4" s="325" t="s">
        <v>96</v>
      </c>
      <c r="CV4" s="325" t="s">
        <v>523</v>
      </c>
      <c r="CW4" s="325" t="s">
        <v>98</v>
      </c>
      <c r="CX4" s="325" t="s">
        <v>99</v>
      </c>
      <c r="CY4" s="325" t="s">
        <v>100</v>
      </c>
      <c r="CZ4" s="325"/>
      <c r="DA4" s="325" t="s">
        <v>538</v>
      </c>
      <c r="DB4" s="325" t="s">
        <v>103</v>
      </c>
      <c r="DC4" s="325" t="s">
        <v>1650</v>
      </c>
      <c r="DD4" s="325" t="s">
        <v>105</v>
      </c>
      <c r="DE4" s="325" t="s">
        <v>106</v>
      </c>
      <c r="DF4" s="325" t="s">
        <v>107</v>
      </c>
      <c r="DG4" s="325" t="s">
        <v>108</v>
      </c>
      <c r="DH4" s="325" t="s">
        <v>1786</v>
      </c>
      <c r="DI4" s="325" t="s">
        <v>1217</v>
      </c>
      <c r="DJ4" s="325" t="s">
        <v>111</v>
      </c>
      <c r="DK4" s="325"/>
      <c r="DL4" s="325" t="s">
        <v>1545</v>
      </c>
      <c r="DM4" s="325" t="s">
        <v>1663</v>
      </c>
      <c r="DN4" s="325" t="s">
        <v>115</v>
      </c>
      <c r="DO4" s="327" t="s">
        <v>1249</v>
      </c>
      <c r="DP4" s="21">
        <f t="shared" si="0"/>
        <v>108</v>
      </c>
    </row>
    <row r="5" spans="1:120" ht="26.25" thickBot="1" x14ac:dyDescent="0.3">
      <c r="A5" s="13" t="s">
        <v>120</v>
      </c>
      <c r="B5" s="325" t="s">
        <v>0</v>
      </c>
      <c r="C5" s="325" t="s">
        <v>603</v>
      </c>
      <c r="D5" s="325" t="s">
        <v>616</v>
      </c>
      <c r="E5" s="325" t="s">
        <v>3</v>
      </c>
      <c r="F5" s="325" t="s">
        <v>639</v>
      </c>
      <c r="G5" s="326" t="s">
        <v>5</v>
      </c>
      <c r="H5" s="325" t="s">
        <v>256</v>
      </c>
      <c r="I5" s="325" t="s">
        <v>6</v>
      </c>
      <c r="J5" s="325" t="s">
        <v>7</v>
      </c>
      <c r="K5" s="325" t="s">
        <v>8</v>
      </c>
      <c r="L5" s="325" t="s">
        <v>9</v>
      </c>
      <c r="M5" s="325" t="s">
        <v>10</v>
      </c>
      <c r="N5" s="325" t="s">
        <v>11</v>
      </c>
      <c r="O5" s="325" t="s">
        <v>12</v>
      </c>
      <c r="P5" s="325" t="s">
        <v>716</v>
      </c>
      <c r="Q5" s="325" t="s">
        <v>1373</v>
      </c>
      <c r="R5" s="325" t="s">
        <v>15</v>
      </c>
      <c r="S5" s="325" t="s">
        <v>16</v>
      </c>
      <c r="T5" s="325" t="s">
        <v>17</v>
      </c>
      <c r="U5" s="325"/>
      <c r="V5" s="325" t="s">
        <v>19</v>
      </c>
      <c r="W5" s="325" t="s">
        <v>745</v>
      </c>
      <c r="X5" s="325" t="s">
        <v>571</v>
      </c>
      <c r="Y5" s="325" t="s">
        <v>22</v>
      </c>
      <c r="Z5" s="325" t="s">
        <v>320</v>
      </c>
      <c r="AA5" s="325" t="s">
        <v>1684</v>
      </c>
      <c r="AB5" s="325" t="s">
        <v>759</v>
      </c>
      <c r="AC5" s="325" t="s">
        <v>26</v>
      </c>
      <c r="AD5" s="325" t="s">
        <v>787</v>
      </c>
      <c r="AE5" s="325" t="s">
        <v>28</v>
      </c>
      <c r="AF5" s="325" t="s">
        <v>1396</v>
      </c>
      <c r="AG5" s="325" t="s">
        <v>814</v>
      </c>
      <c r="AH5" s="325" t="s">
        <v>31</v>
      </c>
      <c r="AI5" s="325" t="s">
        <v>32</v>
      </c>
      <c r="AJ5" s="325"/>
      <c r="AK5" s="325" t="s">
        <v>843</v>
      </c>
      <c r="AL5" s="325" t="s">
        <v>35</v>
      </c>
      <c r="AM5" s="325" t="s">
        <v>36</v>
      </c>
      <c r="AN5" s="325" t="s">
        <v>37</v>
      </c>
      <c r="AO5" s="325"/>
      <c r="AP5" s="325" t="s">
        <v>39</v>
      </c>
      <c r="AQ5" s="325" t="s">
        <v>40</v>
      </c>
      <c r="AR5" s="325" t="s">
        <v>338</v>
      </c>
      <c r="AS5" s="325" t="s">
        <v>892</v>
      </c>
      <c r="AT5" s="325" t="s">
        <v>1732</v>
      </c>
      <c r="AU5" s="325" t="s">
        <v>44</v>
      </c>
      <c r="AV5" s="325" t="s">
        <v>1743</v>
      </c>
      <c r="AW5" s="325" t="s">
        <v>1598</v>
      </c>
      <c r="AX5" s="325" t="s">
        <v>47</v>
      </c>
      <c r="AY5" s="325" t="s">
        <v>904</v>
      </c>
      <c r="AZ5" s="325" t="s">
        <v>1361</v>
      </c>
      <c r="BA5" s="325" t="s">
        <v>50</v>
      </c>
      <c r="BB5" s="325" t="s">
        <v>927</v>
      </c>
      <c r="BC5" s="325" t="s">
        <v>52</v>
      </c>
      <c r="BD5" s="325" t="s">
        <v>1625</v>
      </c>
      <c r="BE5" s="325" t="s">
        <v>54</v>
      </c>
      <c r="BF5" s="325" t="s">
        <v>55</v>
      </c>
      <c r="BG5" s="325" t="s">
        <v>56</v>
      </c>
      <c r="BH5" s="325" t="s">
        <v>969</v>
      </c>
      <c r="BI5" s="325" t="s">
        <v>58</v>
      </c>
      <c r="BJ5" s="325" t="s">
        <v>1409</v>
      </c>
      <c r="BK5" s="325" t="s">
        <v>993</v>
      </c>
      <c r="BL5" s="325"/>
      <c r="BM5" s="325" t="s">
        <v>62</v>
      </c>
      <c r="BN5" s="325" t="s">
        <v>1006</v>
      </c>
      <c r="BO5" s="325" t="s">
        <v>1017</v>
      </c>
      <c r="BP5" s="325" t="s">
        <v>65</v>
      </c>
      <c r="BQ5" s="325" t="s">
        <v>1423</v>
      </c>
      <c r="BR5" s="325"/>
      <c r="BS5" s="325" t="s">
        <v>68</v>
      </c>
      <c r="BT5" s="325" t="s">
        <v>447</v>
      </c>
      <c r="BU5" s="325" t="s">
        <v>70</v>
      </c>
      <c r="BV5" s="325" t="s">
        <v>1437</v>
      </c>
      <c r="BW5" s="325" t="s">
        <v>459</v>
      </c>
      <c r="BX5" s="325" t="s">
        <v>73</v>
      </c>
      <c r="BY5" s="325"/>
      <c r="BZ5" s="325" t="s">
        <v>1755</v>
      </c>
      <c r="CA5" s="325"/>
      <c r="CB5" s="325" t="s">
        <v>77</v>
      </c>
      <c r="CC5" s="325" t="s">
        <v>78</v>
      </c>
      <c r="CD5" s="325" t="s">
        <v>79</v>
      </c>
      <c r="CE5" s="325" t="s">
        <v>80</v>
      </c>
      <c r="CF5" s="325" t="s">
        <v>81</v>
      </c>
      <c r="CG5" s="325" t="s">
        <v>1098</v>
      </c>
      <c r="CH5" s="325" t="s">
        <v>1452</v>
      </c>
      <c r="CI5" s="325" t="s">
        <v>84</v>
      </c>
      <c r="CJ5" s="325" t="s">
        <v>1134</v>
      </c>
      <c r="CK5" s="325" t="s">
        <v>86</v>
      </c>
      <c r="CL5" s="325" t="s">
        <v>1119</v>
      </c>
      <c r="CM5" s="325" t="s">
        <v>506</v>
      </c>
      <c r="CN5" s="325" t="s">
        <v>89</v>
      </c>
      <c r="CO5" s="325" t="s">
        <v>1159</v>
      </c>
      <c r="CP5" s="325" t="s">
        <v>1171</v>
      </c>
      <c r="CQ5" s="325" t="s">
        <v>1465</v>
      </c>
      <c r="CR5" s="325"/>
      <c r="CS5" s="325" t="s">
        <v>94</v>
      </c>
      <c r="CT5" s="325" t="s">
        <v>95</v>
      </c>
      <c r="CU5" s="325" t="s">
        <v>96</v>
      </c>
      <c r="CV5" s="325" t="s">
        <v>523</v>
      </c>
      <c r="CW5" s="325" t="s">
        <v>98</v>
      </c>
      <c r="CX5" s="325" t="s">
        <v>99</v>
      </c>
      <c r="CY5" s="325" t="s">
        <v>100</v>
      </c>
      <c r="CZ5" s="325"/>
      <c r="DA5" s="325" t="s">
        <v>538</v>
      </c>
      <c r="DB5" s="325" t="s">
        <v>103</v>
      </c>
      <c r="DC5" s="325" t="s">
        <v>1650</v>
      </c>
      <c r="DD5" s="325" t="s">
        <v>105</v>
      </c>
      <c r="DE5" s="325" t="s">
        <v>106</v>
      </c>
      <c r="DF5" s="325" t="s">
        <v>107</v>
      </c>
      <c r="DG5" s="325" t="s">
        <v>108</v>
      </c>
      <c r="DH5" s="325" t="s">
        <v>1786</v>
      </c>
      <c r="DI5" s="325" t="s">
        <v>1218</v>
      </c>
      <c r="DJ5" s="325" t="s">
        <v>111</v>
      </c>
      <c r="DK5" s="325"/>
      <c r="DL5" s="325" t="s">
        <v>1545</v>
      </c>
      <c r="DM5" s="325" t="s">
        <v>1663</v>
      </c>
      <c r="DN5" s="325" t="s">
        <v>115</v>
      </c>
      <c r="DO5" s="327" t="s">
        <v>1249</v>
      </c>
      <c r="DP5" s="21">
        <f t="shared" si="0"/>
        <v>108</v>
      </c>
    </row>
    <row r="6" spans="1:120" ht="88.5" customHeight="1" thickBot="1" x14ac:dyDescent="0.3">
      <c r="A6" s="13" t="s">
        <v>121</v>
      </c>
      <c r="B6" s="325" t="s">
        <v>590</v>
      </c>
      <c r="C6" s="325" t="s">
        <v>604</v>
      </c>
      <c r="D6" s="325" t="s">
        <v>604</v>
      </c>
      <c r="E6" s="325" t="s">
        <v>627</v>
      </c>
      <c r="F6" s="325" t="s">
        <v>640</v>
      </c>
      <c r="G6" s="326" t="s">
        <v>269</v>
      </c>
      <c r="H6" s="325" t="s">
        <v>652</v>
      </c>
      <c r="I6" s="325" t="s">
        <v>287</v>
      </c>
      <c r="J6" s="325" t="s">
        <v>667</v>
      </c>
      <c r="K6" s="325" t="s">
        <v>678</v>
      </c>
      <c r="L6" s="325" t="s">
        <v>640</v>
      </c>
      <c r="M6" s="325" t="s">
        <v>640</v>
      </c>
      <c r="N6" s="325" t="s">
        <v>692</v>
      </c>
      <c r="O6" s="325" t="s">
        <v>640</v>
      </c>
      <c r="P6" s="325" t="s">
        <v>717</v>
      </c>
      <c r="Q6" s="325" t="s">
        <v>604</v>
      </c>
      <c r="R6" s="325" t="s">
        <v>640</v>
      </c>
      <c r="S6" s="325" t="s">
        <v>367</v>
      </c>
      <c r="T6" s="325" t="s">
        <v>604</v>
      </c>
      <c r="U6" s="325"/>
      <c r="V6" s="325" t="s">
        <v>731</v>
      </c>
      <c r="W6" s="325" t="s">
        <v>746</v>
      </c>
      <c r="X6" s="325" t="s">
        <v>572</v>
      </c>
      <c r="Y6" s="325" t="s">
        <v>604</v>
      </c>
      <c r="Z6" s="325" t="s">
        <v>321</v>
      </c>
      <c r="AA6" s="325" t="s">
        <v>604</v>
      </c>
      <c r="AB6" s="325" t="s">
        <v>604</v>
      </c>
      <c r="AC6" s="325" t="s">
        <v>604</v>
      </c>
      <c r="AD6" s="325" t="s">
        <v>604</v>
      </c>
      <c r="AE6" s="325" t="s">
        <v>304</v>
      </c>
      <c r="AF6" s="325" t="s">
        <v>604</v>
      </c>
      <c r="AG6" s="325" t="s">
        <v>815</v>
      </c>
      <c r="AH6" s="325" t="s">
        <v>801</v>
      </c>
      <c r="AI6" s="325" t="s">
        <v>830</v>
      </c>
      <c r="AJ6" s="325"/>
      <c r="AK6" s="325" t="s">
        <v>590</v>
      </c>
      <c r="AL6" s="325" t="s">
        <v>856</v>
      </c>
      <c r="AM6" s="325" t="s">
        <v>640</v>
      </c>
      <c r="AN6" s="325" t="s">
        <v>640</v>
      </c>
      <c r="AO6" s="325"/>
      <c r="AP6" s="325" t="s">
        <v>604</v>
      </c>
      <c r="AQ6" s="325" t="s">
        <v>384</v>
      </c>
      <c r="AR6" s="325" t="s">
        <v>339</v>
      </c>
      <c r="AS6" s="325" t="s">
        <v>640</v>
      </c>
      <c r="AT6" s="325" t="s">
        <v>640</v>
      </c>
      <c r="AU6" s="325" t="s">
        <v>351</v>
      </c>
      <c r="AV6" s="325" t="s">
        <v>640</v>
      </c>
      <c r="AW6" s="325" t="s">
        <v>604</v>
      </c>
      <c r="AX6" s="325" t="s">
        <v>915</v>
      </c>
      <c r="AY6" s="325" t="s">
        <v>640</v>
      </c>
      <c r="AZ6" s="325" t="s">
        <v>604</v>
      </c>
      <c r="BA6" s="325" t="s">
        <v>400</v>
      </c>
      <c r="BB6" s="325" t="s">
        <v>928</v>
      </c>
      <c r="BC6" s="325" t="s">
        <v>416</v>
      </c>
      <c r="BD6" s="325" t="s">
        <v>746</v>
      </c>
      <c r="BE6" s="325" t="s">
        <v>604</v>
      </c>
      <c r="BF6" s="325" t="s">
        <v>432</v>
      </c>
      <c r="BG6" s="325" t="s">
        <v>953</v>
      </c>
      <c r="BH6" s="325" t="s">
        <v>604</v>
      </c>
      <c r="BI6" s="325" t="s">
        <v>980</v>
      </c>
      <c r="BJ6" s="325" t="s">
        <v>604</v>
      </c>
      <c r="BK6" s="325" t="s">
        <v>994</v>
      </c>
      <c r="BL6" s="325"/>
      <c r="BM6" s="325" t="s">
        <v>604</v>
      </c>
      <c r="BN6" s="325" t="s">
        <v>604</v>
      </c>
      <c r="BO6" s="325" t="s">
        <v>604</v>
      </c>
      <c r="BP6" s="325" t="s">
        <v>1610</v>
      </c>
      <c r="BQ6" s="325" t="s">
        <v>604</v>
      </c>
      <c r="BR6" s="325"/>
      <c r="BS6" s="325" t="s">
        <v>667</v>
      </c>
      <c r="BT6" s="325" t="s">
        <v>448</v>
      </c>
      <c r="BU6" s="325" t="s">
        <v>640</v>
      </c>
      <c r="BV6" s="325" t="s">
        <v>1438</v>
      </c>
      <c r="BW6" s="325" t="s">
        <v>460</v>
      </c>
      <c r="BX6" s="325" t="s">
        <v>475</v>
      </c>
      <c r="BY6" s="325"/>
      <c r="BZ6" s="325" t="s">
        <v>604</v>
      </c>
      <c r="CA6" s="325"/>
      <c r="CB6" s="325" t="s">
        <v>604</v>
      </c>
      <c r="CC6" s="325" t="s">
        <v>604</v>
      </c>
      <c r="CD6" s="325" t="s">
        <v>491</v>
      </c>
      <c r="CE6" s="325" t="s">
        <v>1074</v>
      </c>
      <c r="CF6" s="325" t="s">
        <v>1087</v>
      </c>
      <c r="CG6" s="325" t="s">
        <v>640</v>
      </c>
      <c r="CH6" s="325" t="s">
        <v>604</v>
      </c>
      <c r="CI6" s="325" t="s">
        <v>640</v>
      </c>
      <c r="CJ6" s="325" t="s">
        <v>604</v>
      </c>
      <c r="CK6" s="325" t="s">
        <v>640</v>
      </c>
      <c r="CL6" s="325" t="s">
        <v>640</v>
      </c>
      <c r="CM6" s="325" t="s">
        <v>507</v>
      </c>
      <c r="CN6" s="325" t="s">
        <v>1145</v>
      </c>
      <c r="CO6" s="325" t="s">
        <v>1160</v>
      </c>
      <c r="CP6" s="325" t="s">
        <v>1172</v>
      </c>
      <c r="CQ6" s="325" t="s">
        <v>604</v>
      </c>
      <c r="CR6" s="325"/>
      <c r="CS6" s="325" t="s">
        <v>746</v>
      </c>
      <c r="CT6" s="325" t="s">
        <v>604</v>
      </c>
      <c r="CU6" s="325" t="s">
        <v>640</v>
      </c>
      <c r="CV6" s="325" t="s">
        <v>524</v>
      </c>
      <c r="CW6" s="325" t="s">
        <v>604</v>
      </c>
      <c r="CX6" s="325" t="s">
        <v>746</v>
      </c>
      <c r="CY6" s="325" t="s">
        <v>604</v>
      </c>
      <c r="CZ6" s="325"/>
      <c r="DA6" s="325" t="s">
        <v>539</v>
      </c>
      <c r="DB6" s="325" t="s">
        <v>604</v>
      </c>
      <c r="DC6" s="325" t="s">
        <v>640</v>
      </c>
      <c r="DD6" s="325" t="s">
        <v>1522</v>
      </c>
      <c r="DE6" s="325" t="s">
        <v>604</v>
      </c>
      <c r="DF6" s="325" t="s">
        <v>640</v>
      </c>
      <c r="DG6" s="325" t="s">
        <v>556</v>
      </c>
      <c r="DH6" s="325" t="s">
        <v>604</v>
      </c>
      <c r="DI6" s="325" t="s">
        <v>604</v>
      </c>
      <c r="DJ6" s="325" t="s">
        <v>604</v>
      </c>
      <c r="DK6" s="325"/>
      <c r="DL6" s="325" t="s">
        <v>604</v>
      </c>
      <c r="DM6" s="325" t="s">
        <v>1664</v>
      </c>
      <c r="DN6" s="325" t="s">
        <v>604</v>
      </c>
      <c r="DO6" s="327" t="s">
        <v>1250</v>
      </c>
      <c r="DP6" s="21">
        <f t="shared" si="0"/>
        <v>108</v>
      </c>
    </row>
    <row r="7" spans="1:120" ht="26.25" thickBot="1" x14ac:dyDescent="0.3">
      <c r="A7" s="13" t="s">
        <v>122</v>
      </c>
      <c r="B7" s="325" t="s">
        <v>591</v>
      </c>
      <c r="C7" s="325" t="s">
        <v>591</v>
      </c>
      <c r="D7" s="325" t="s">
        <v>591</v>
      </c>
      <c r="E7" s="325" t="s">
        <v>628</v>
      </c>
      <c r="F7" s="325" t="s">
        <v>591</v>
      </c>
      <c r="G7" s="326" t="s">
        <v>270</v>
      </c>
      <c r="H7" s="325" t="s">
        <v>591</v>
      </c>
      <c r="I7" s="325" t="s">
        <v>288</v>
      </c>
      <c r="J7" s="325" t="s">
        <v>305</v>
      </c>
      <c r="K7" s="325" t="s">
        <v>591</v>
      </c>
      <c r="L7" s="325" t="s">
        <v>591</v>
      </c>
      <c r="M7" s="325" t="s">
        <v>591</v>
      </c>
      <c r="N7" s="325" t="s">
        <v>693</v>
      </c>
      <c r="O7" s="325" t="s">
        <v>591</v>
      </c>
      <c r="P7" s="325" t="s">
        <v>718</v>
      </c>
      <c r="Q7" s="325" t="s">
        <v>591</v>
      </c>
      <c r="R7" s="325" t="s">
        <v>591</v>
      </c>
      <c r="S7" s="325" t="s">
        <v>368</v>
      </c>
      <c r="T7" s="325" t="s">
        <v>591</v>
      </c>
      <c r="U7" s="325"/>
      <c r="V7" s="325" t="s">
        <v>732</v>
      </c>
      <c r="W7" s="325" t="s">
        <v>591</v>
      </c>
      <c r="X7" s="325" t="s">
        <v>573</v>
      </c>
      <c r="Y7" s="325" t="s">
        <v>591</v>
      </c>
      <c r="Z7" s="325" t="s">
        <v>322</v>
      </c>
      <c r="AA7" s="325" t="s">
        <v>591</v>
      </c>
      <c r="AB7" s="325" t="s">
        <v>591</v>
      </c>
      <c r="AC7" s="325" t="s">
        <v>591</v>
      </c>
      <c r="AD7" s="325" t="s">
        <v>591</v>
      </c>
      <c r="AE7" s="325" t="s">
        <v>305</v>
      </c>
      <c r="AF7" s="325" t="s">
        <v>591</v>
      </c>
      <c r="AG7" s="325" t="s">
        <v>591</v>
      </c>
      <c r="AH7" s="325" t="s">
        <v>802</v>
      </c>
      <c r="AI7" s="325" t="s">
        <v>831</v>
      </c>
      <c r="AJ7" s="325"/>
      <c r="AK7" s="325" t="s">
        <v>591</v>
      </c>
      <c r="AL7" s="325" t="s">
        <v>857</v>
      </c>
      <c r="AM7" s="325" t="s">
        <v>591</v>
      </c>
      <c r="AN7" s="325" t="s">
        <v>591</v>
      </c>
      <c r="AO7" s="325"/>
      <c r="AP7" s="325" t="s">
        <v>591</v>
      </c>
      <c r="AQ7" s="325" t="s">
        <v>385</v>
      </c>
      <c r="AR7" s="325" t="s">
        <v>340</v>
      </c>
      <c r="AS7" s="325" t="s">
        <v>591</v>
      </c>
      <c r="AT7" s="325" t="s">
        <v>591</v>
      </c>
      <c r="AU7" s="325" t="s">
        <v>352</v>
      </c>
      <c r="AV7" s="325" t="s">
        <v>591</v>
      </c>
      <c r="AW7" s="325" t="s">
        <v>591</v>
      </c>
      <c r="AX7" s="325" t="s">
        <v>591</v>
      </c>
      <c r="AY7" s="325" t="s">
        <v>591</v>
      </c>
      <c r="AZ7" s="325" t="s">
        <v>591</v>
      </c>
      <c r="BA7" s="325" t="s">
        <v>401</v>
      </c>
      <c r="BB7" s="325" t="s">
        <v>929</v>
      </c>
      <c r="BC7" s="325" t="s">
        <v>417</v>
      </c>
      <c r="BD7" s="325" t="s">
        <v>591</v>
      </c>
      <c r="BE7" s="325" t="s">
        <v>591</v>
      </c>
      <c r="BF7" s="325" t="s">
        <v>433</v>
      </c>
      <c r="BG7" s="325" t="s">
        <v>954</v>
      </c>
      <c r="BH7" s="325" t="s">
        <v>591</v>
      </c>
      <c r="BI7" s="325" t="s">
        <v>591</v>
      </c>
      <c r="BJ7" s="325" t="s">
        <v>591</v>
      </c>
      <c r="BK7" s="325" t="s">
        <v>591</v>
      </c>
      <c r="BL7" s="325"/>
      <c r="BM7" s="325" t="s">
        <v>591</v>
      </c>
      <c r="BN7" s="325" t="s">
        <v>591</v>
      </c>
      <c r="BO7" s="325" t="s">
        <v>591</v>
      </c>
      <c r="BP7" s="325" t="s">
        <v>1611</v>
      </c>
      <c r="BQ7" s="325" t="s">
        <v>591</v>
      </c>
      <c r="BR7" s="325"/>
      <c r="BS7" s="325" t="s">
        <v>305</v>
      </c>
      <c r="BT7" s="325" t="s">
        <v>449</v>
      </c>
      <c r="BU7" s="325" t="s">
        <v>591</v>
      </c>
      <c r="BV7" s="325" t="s">
        <v>1439</v>
      </c>
      <c r="BW7" s="325" t="s">
        <v>461</v>
      </c>
      <c r="BX7" s="325" t="s">
        <v>476</v>
      </c>
      <c r="BY7" s="325"/>
      <c r="BZ7" s="325" t="s">
        <v>591</v>
      </c>
      <c r="CA7" s="325"/>
      <c r="CB7" s="325" t="s">
        <v>591</v>
      </c>
      <c r="CC7" s="325" t="s">
        <v>591</v>
      </c>
      <c r="CD7" s="325" t="s">
        <v>492</v>
      </c>
      <c r="CE7" s="325" t="s">
        <v>591</v>
      </c>
      <c r="CF7" s="325" t="s">
        <v>1088</v>
      </c>
      <c r="CG7" s="325" t="s">
        <v>591</v>
      </c>
      <c r="CH7" s="325" t="s">
        <v>591</v>
      </c>
      <c r="CI7" s="325" t="s">
        <v>591</v>
      </c>
      <c r="CJ7" s="325" t="s">
        <v>591</v>
      </c>
      <c r="CK7" s="325" t="s">
        <v>591</v>
      </c>
      <c r="CL7" s="325" t="s">
        <v>591</v>
      </c>
      <c r="CM7" s="325" t="s">
        <v>508</v>
      </c>
      <c r="CN7" s="325" t="s">
        <v>1146</v>
      </c>
      <c r="CO7" s="325" t="s">
        <v>591</v>
      </c>
      <c r="CP7" s="325" t="s">
        <v>433</v>
      </c>
      <c r="CQ7" s="325" t="s">
        <v>591</v>
      </c>
      <c r="CR7" s="325"/>
      <c r="CS7" s="325" t="s">
        <v>591</v>
      </c>
      <c r="CT7" s="325" t="s">
        <v>591</v>
      </c>
      <c r="CU7" s="325" t="s">
        <v>591</v>
      </c>
      <c r="CV7" s="325" t="s">
        <v>525</v>
      </c>
      <c r="CW7" s="325" t="s">
        <v>591</v>
      </c>
      <c r="CX7" s="325" t="s">
        <v>591</v>
      </c>
      <c r="CY7" s="325" t="s">
        <v>591</v>
      </c>
      <c r="CZ7" s="325"/>
      <c r="DA7" s="325" t="s">
        <v>540</v>
      </c>
      <c r="DB7" s="325" t="s">
        <v>591</v>
      </c>
      <c r="DC7" s="325" t="s">
        <v>591</v>
      </c>
      <c r="DD7" s="325" t="s">
        <v>591</v>
      </c>
      <c r="DE7" s="325" t="s">
        <v>591</v>
      </c>
      <c r="DF7" s="325" t="s">
        <v>591</v>
      </c>
      <c r="DG7" s="325" t="s">
        <v>557</v>
      </c>
      <c r="DH7" s="325" t="s">
        <v>591</v>
      </c>
      <c r="DI7" s="325" t="s">
        <v>591</v>
      </c>
      <c r="DJ7" s="325" t="s">
        <v>591</v>
      </c>
      <c r="DK7" s="325"/>
      <c r="DL7" s="325" t="s">
        <v>591</v>
      </c>
      <c r="DM7" s="325" t="s">
        <v>1665</v>
      </c>
      <c r="DN7" s="325" t="s">
        <v>591</v>
      </c>
      <c r="DO7" s="327" t="s">
        <v>1251</v>
      </c>
      <c r="DP7" s="21">
        <f t="shared" si="0"/>
        <v>108</v>
      </c>
    </row>
    <row r="8" spans="1:120" ht="26.25" thickBot="1" x14ac:dyDescent="0.3">
      <c r="A8" s="13" t="s">
        <v>123</v>
      </c>
      <c r="B8" s="325" t="s">
        <v>289</v>
      </c>
      <c r="C8" s="325" t="s">
        <v>341</v>
      </c>
      <c r="D8" s="325" t="s">
        <v>271</v>
      </c>
      <c r="E8" s="325" t="s">
        <v>574</v>
      </c>
      <c r="F8" s="325" t="s">
        <v>271</v>
      </c>
      <c r="G8" s="326" t="s">
        <v>271</v>
      </c>
      <c r="H8" s="325" t="s">
        <v>271</v>
      </c>
      <c r="I8" s="325" t="s">
        <v>289</v>
      </c>
      <c r="J8" s="325" t="s">
        <v>271</v>
      </c>
      <c r="K8" s="325" t="s">
        <v>574</v>
      </c>
      <c r="L8" s="325" t="s">
        <v>541</v>
      </c>
      <c r="M8" s="325" t="s">
        <v>434</v>
      </c>
      <c r="N8" s="325" t="s">
        <v>306</v>
      </c>
      <c r="O8" s="325" t="s">
        <v>574</v>
      </c>
      <c r="P8" s="325" t="s">
        <v>386</v>
      </c>
      <c r="Q8" s="325" t="s">
        <v>306</v>
      </c>
      <c r="R8" s="325" t="s">
        <v>434</v>
      </c>
      <c r="S8" s="325" t="s">
        <v>306</v>
      </c>
      <c r="T8" s="325" t="s">
        <v>323</v>
      </c>
      <c r="U8" s="325"/>
      <c r="V8" s="325" t="s">
        <v>386</v>
      </c>
      <c r="W8" s="325" t="s">
        <v>386</v>
      </c>
      <c r="X8" s="325" t="s">
        <v>574</v>
      </c>
      <c r="Y8" s="325" t="s">
        <v>271</v>
      </c>
      <c r="Z8" s="325" t="s">
        <v>323</v>
      </c>
      <c r="AA8" s="325" t="s">
        <v>942</v>
      </c>
      <c r="AB8" s="325" t="s">
        <v>386</v>
      </c>
      <c r="AC8" s="325" t="s">
        <v>434</v>
      </c>
      <c r="AD8" s="325" t="s">
        <v>341</v>
      </c>
      <c r="AE8" s="325" t="s">
        <v>306</v>
      </c>
      <c r="AF8" s="325" t="s">
        <v>323</v>
      </c>
      <c r="AG8" s="325" t="s">
        <v>541</v>
      </c>
      <c r="AH8" s="325" t="s">
        <v>306</v>
      </c>
      <c r="AI8" s="325" t="s">
        <v>541</v>
      </c>
      <c r="AJ8" s="325"/>
      <c r="AK8" s="325" t="s">
        <v>271</v>
      </c>
      <c r="AL8" s="325" t="s">
        <v>541</v>
      </c>
      <c r="AM8" s="325" t="s">
        <v>434</v>
      </c>
      <c r="AN8" s="325" t="s">
        <v>271</v>
      </c>
      <c r="AO8" s="325"/>
      <c r="AP8" s="325" t="s">
        <v>323</v>
      </c>
      <c r="AQ8" s="325" t="s">
        <v>386</v>
      </c>
      <c r="AR8" s="325" t="s">
        <v>341</v>
      </c>
      <c r="AS8" s="325" t="s">
        <v>341</v>
      </c>
      <c r="AT8" s="325" t="s">
        <v>289</v>
      </c>
      <c r="AU8" s="325" t="s">
        <v>306</v>
      </c>
      <c r="AV8" s="325" t="s">
        <v>289</v>
      </c>
      <c r="AW8" s="325" t="s">
        <v>942</v>
      </c>
      <c r="AX8" s="325" t="s">
        <v>306</v>
      </c>
      <c r="AY8" s="325" t="s">
        <v>341</v>
      </c>
      <c r="AZ8" s="325" t="s">
        <v>541</v>
      </c>
      <c r="BA8" s="325" t="s">
        <v>402</v>
      </c>
      <c r="BB8" s="325" t="s">
        <v>541</v>
      </c>
      <c r="BC8" s="325" t="s">
        <v>271</v>
      </c>
      <c r="BD8" s="325" t="s">
        <v>942</v>
      </c>
      <c r="BE8" s="325" t="s">
        <v>942</v>
      </c>
      <c r="BF8" s="325" t="s">
        <v>434</v>
      </c>
      <c r="BG8" s="325" t="s">
        <v>942</v>
      </c>
      <c r="BH8" s="325">
        <v>0</v>
      </c>
      <c r="BI8" s="325" t="s">
        <v>323</v>
      </c>
      <c r="BJ8" s="325" t="s">
        <v>434</v>
      </c>
      <c r="BK8" s="325" t="s">
        <v>306</v>
      </c>
      <c r="BL8" s="325"/>
      <c r="BM8" s="325" t="s">
        <v>942</v>
      </c>
      <c r="BN8" s="325" t="s">
        <v>306</v>
      </c>
      <c r="BO8" s="325" t="s">
        <v>386</v>
      </c>
      <c r="BP8" s="325" t="s">
        <v>942</v>
      </c>
      <c r="BQ8" s="325" t="s">
        <v>341</v>
      </c>
      <c r="BR8" s="325"/>
      <c r="BS8" s="325" t="s">
        <v>402</v>
      </c>
      <c r="BT8" s="325" t="s">
        <v>289</v>
      </c>
      <c r="BU8" s="325" t="s">
        <v>271</v>
      </c>
      <c r="BV8" s="325" t="s">
        <v>323</v>
      </c>
      <c r="BW8" s="325" t="s">
        <v>271</v>
      </c>
      <c r="BX8" s="325" t="s">
        <v>289</v>
      </c>
      <c r="BY8" s="325"/>
      <c r="BZ8" s="325" t="s">
        <v>434</v>
      </c>
      <c r="CA8" s="325"/>
      <c r="CB8" s="325" t="s">
        <v>574</v>
      </c>
      <c r="CC8" s="325" t="s">
        <v>271</v>
      </c>
      <c r="CD8" s="325" t="s">
        <v>434</v>
      </c>
      <c r="CE8" s="325" t="s">
        <v>942</v>
      </c>
      <c r="CF8" s="325" t="s">
        <v>574</v>
      </c>
      <c r="CG8" s="325" t="s">
        <v>942</v>
      </c>
      <c r="CH8" s="325" t="s">
        <v>541</v>
      </c>
      <c r="CI8" s="325" t="s">
        <v>574</v>
      </c>
      <c r="CJ8" s="325" t="s">
        <v>541</v>
      </c>
      <c r="CK8" s="325" t="s">
        <v>402</v>
      </c>
      <c r="CL8" s="325" t="s">
        <v>574</v>
      </c>
      <c r="CM8" s="325" t="s">
        <v>289</v>
      </c>
      <c r="CN8" s="325" t="s">
        <v>271</v>
      </c>
      <c r="CO8" s="325" t="s">
        <v>271</v>
      </c>
      <c r="CP8" s="325" t="s">
        <v>306</v>
      </c>
      <c r="CQ8" s="325" t="s">
        <v>574</v>
      </c>
      <c r="CR8" s="325"/>
      <c r="CS8" s="325" t="s">
        <v>541</v>
      </c>
      <c r="CT8" s="325" t="s">
        <v>574</v>
      </c>
      <c r="CU8" s="325" t="s">
        <v>323</v>
      </c>
      <c r="CV8" s="325" t="s">
        <v>306</v>
      </c>
      <c r="CW8" s="325" t="s">
        <v>541</v>
      </c>
      <c r="CX8" s="325" t="s">
        <v>306</v>
      </c>
      <c r="CY8" s="325" t="s">
        <v>574</v>
      </c>
      <c r="CZ8" s="325"/>
      <c r="DA8" s="325" t="s">
        <v>541</v>
      </c>
      <c r="DB8" s="325" t="s">
        <v>289</v>
      </c>
      <c r="DC8" s="325" t="s">
        <v>942</v>
      </c>
      <c r="DD8" s="325" t="s">
        <v>574</v>
      </c>
      <c r="DE8" s="325" t="s">
        <v>341</v>
      </c>
      <c r="DF8" s="325" t="s">
        <v>323</v>
      </c>
      <c r="DG8" s="325" t="s">
        <v>402</v>
      </c>
      <c r="DH8" s="325" t="s">
        <v>289</v>
      </c>
      <c r="DI8" s="325" t="s">
        <v>289</v>
      </c>
      <c r="DJ8" s="325" t="s">
        <v>574</v>
      </c>
      <c r="DK8" s="325"/>
      <c r="DL8" s="325" t="s">
        <v>574</v>
      </c>
      <c r="DM8" s="325" t="s">
        <v>306</v>
      </c>
      <c r="DN8" s="325" t="s">
        <v>341</v>
      </c>
      <c r="DO8" s="327" t="s">
        <v>289</v>
      </c>
      <c r="DP8" s="21">
        <f t="shared" si="0"/>
        <v>108</v>
      </c>
    </row>
    <row r="9" spans="1:120" ht="39" thickBot="1" x14ac:dyDescent="0.3">
      <c r="A9" s="13" t="s">
        <v>124</v>
      </c>
      <c r="B9" s="325" t="s">
        <v>290</v>
      </c>
      <c r="C9" s="325" t="s">
        <v>290</v>
      </c>
      <c r="D9" s="325" t="s">
        <v>418</v>
      </c>
      <c r="E9" s="325" t="s">
        <v>290</v>
      </c>
      <c r="F9" s="325" t="s">
        <v>290</v>
      </c>
      <c r="G9" s="326" t="s">
        <v>272</v>
      </c>
      <c r="H9" s="325" t="s">
        <v>418</v>
      </c>
      <c r="I9" s="325" t="s">
        <v>290</v>
      </c>
      <c r="J9" s="325" t="s">
        <v>418</v>
      </c>
      <c r="K9" s="325" t="s">
        <v>575</v>
      </c>
      <c r="L9" s="325" t="s">
        <v>542</v>
      </c>
      <c r="M9" s="325" t="s">
        <v>272</v>
      </c>
      <c r="N9" s="325" t="s">
        <v>290</v>
      </c>
      <c r="O9" s="325" t="s">
        <v>575</v>
      </c>
      <c r="P9" s="325" t="s">
        <v>542</v>
      </c>
      <c r="Q9" s="325" t="s">
        <v>290</v>
      </c>
      <c r="R9" s="325" t="s">
        <v>773</v>
      </c>
      <c r="S9" s="325" t="s">
        <v>290</v>
      </c>
      <c r="T9" s="325" t="s">
        <v>290</v>
      </c>
      <c r="U9" s="325"/>
      <c r="V9" s="325" t="s">
        <v>542</v>
      </c>
      <c r="W9" s="325" t="s">
        <v>387</v>
      </c>
      <c r="X9" s="325" t="s">
        <v>575</v>
      </c>
      <c r="Y9" s="325" t="s">
        <v>1349</v>
      </c>
      <c r="Z9" s="325" t="s">
        <v>290</v>
      </c>
      <c r="AA9" s="325" t="s">
        <v>290</v>
      </c>
      <c r="AB9" s="325" t="s">
        <v>760</v>
      </c>
      <c r="AC9" s="325" t="s">
        <v>773</v>
      </c>
      <c r="AD9" s="325" t="s">
        <v>290</v>
      </c>
      <c r="AE9" s="325" t="s">
        <v>290</v>
      </c>
      <c r="AF9" s="325" t="s">
        <v>290</v>
      </c>
      <c r="AG9" s="325" t="s">
        <v>542</v>
      </c>
      <c r="AH9" s="325" t="s">
        <v>290</v>
      </c>
      <c r="AI9" s="325" t="s">
        <v>542</v>
      </c>
      <c r="AJ9" s="325"/>
      <c r="AK9" s="325" t="s">
        <v>418</v>
      </c>
      <c r="AL9" s="325" t="s">
        <v>542</v>
      </c>
      <c r="AM9" s="325" t="s">
        <v>5</v>
      </c>
      <c r="AN9" s="325" t="s">
        <v>290</v>
      </c>
      <c r="AO9" s="325"/>
      <c r="AP9" s="325" t="s">
        <v>290</v>
      </c>
      <c r="AQ9" s="325" t="s">
        <v>387</v>
      </c>
      <c r="AR9" s="325" t="s">
        <v>290</v>
      </c>
      <c r="AS9" s="325" t="s">
        <v>290</v>
      </c>
      <c r="AT9" s="325" t="s">
        <v>290</v>
      </c>
      <c r="AU9" s="325" t="s">
        <v>290</v>
      </c>
      <c r="AV9" s="325" t="s">
        <v>290</v>
      </c>
      <c r="AW9" s="325" t="s">
        <v>1599</v>
      </c>
      <c r="AX9" s="325" t="s">
        <v>290</v>
      </c>
      <c r="AY9" s="325" t="s">
        <v>290</v>
      </c>
      <c r="AZ9" s="325" t="s">
        <v>542</v>
      </c>
      <c r="BA9" s="325" t="s">
        <v>290</v>
      </c>
      <c r="BB9" s="325" t="s">
        <v>542</v>
      </c>
      <c r="BC9" s="325" t="s">
        <v>418</v>
      </c>
      <c r="BD9" s="325" t="s">
        <v>1599</v>
      </c>
      <c r="BE9" s="325" t="s">
        <v>290</v>
      </c>
      <c r="BF9" s="325" t="s">
        <v>435</v>
      </c>
      <c r="BG9" s="325" t="s">
        <v>955</v>
      </c>
      <c r="BH9" s="325" t="s">
        <v>290</v>
      </c>
      <c r="BI9" s="325" t="s">
        <v>290</v>
      </c>
      <c r="BJ9" s="325" t="s">
        <v>272</v>
      </c>
      <c r="BK9" s="325" t="s">
        <v>290</v>
      </c>
      <c r="BL9" s="325"/>
      <c r="BM9" s="325" t="s">
        <v>542</v>
      </c>
      <c r="BN9" s="325" t="s">
        <v>290</v>
      </c>
      <c r="BO9" s="325" t="s">
        <v>387</v>
      </c>
      <c r="BP9" s="325" t="s">
        <v>955</v>
      </c>
      <c r="BQ9" s="325" t="s">
        <v>290</v>
      </c>
      <c r="BR9" s="325"/>
      <c r="BS9" s="325" t="s">
        <v>290</v>
      </c>
      <c r="BT9" s="325" t="s">
        <v>290</v>
      </c>
      <c r="BU9" s="325" t="s">
        <v>418</v>
      </c>
      <c r="BV9" s="325" t="s">
        <v>290</v>
      </c>
      <c r="BW9" s="325" t="s">
        <v>5</v>
      </c>
      <c r="BX9" s="325" t="s">
        <v>290</v>
      </c>
      <c r="BY9" s="325"/>
      <c r="BZ9" s="325" t="s">
        <v>5</v>
      </c>
      <c r="CA9" s="325"/>
      <c r="CB9" s="325" t="s">
        <v>575</v>
      </c>
      <c r="CC9" s="325" t="s">
        <v>418</v>
      </c>
      <c r="CD9" s="325" t="s">
        <v>493</v>
      </c>
      <c r="CE9" s="325" t="s">
        <v>1075</v>
      </c>
      <c r="CF9" s="325" t="s">
        <v>575</v>
      </c>
      <c r="CG9" s="325" t="s">
        <v>955</v>
      </c>
      <c r="CH9" s="325" t="s">
        <v>542</v>
      </c>
      <c r="CI9" s="325" t="s">
        <v>575</v>
      </c>
      <c r="CJ9" s="325" t="s">
        <v>542</v>
      </c>
      <c r="CK9" s="325" t="s">
        <v>290</v>
      </c>
      <c r="CL9" s="325" t="s">
        <v>290</v>
      </c>
      <c r="CM9" s="325" t="s">
        <v>290</v>
      </c>
      <c r="CN9" s="325" t="s">
        <v>418</v>
      </c>
      <c r="CO9" s="325" t="s">
        <v>418</v>
      </c>
      <c r="CP9" s="325" t="s">
        <v>290</v>
      </c>
      <c r="CQ9" s="325" t="s">
        <v>1466</v>
      </c>
      <c r="CR9" s="325"/>
      <c r="CS9" s="325" t="s">
        <v>542</v>
      </c>
      <c r="CT9" s="325" t="s">
        <v>542</v>
      </c>
      <c r="CU9" s="325" t="s">
        <v>290</v>
      </c>
      <c r="CV9" s="325" t="s">
        <v>290</v>
      </c>
      <c r="CW9" s="325" t="s">
        <v>542</v>
      </c>
      <c r="CX9" s="325" t="s">
        <v>290</v>
      </c>
      <c r="CY9" s="325" t="s">
        <v>575</v>
      </c>
      <c r="CZ9" s="325"/>
      <c r="DA9" s="325" t="s">
        <v>542</v>
      </c>
      <c r="DB9" s="325" t="s">
        <v>290</v>
      </c>
      <c r="DC9" s="325" t="s">
        <v>955</v>
      </c>
      <c r="DD9" s="325" t="s">
        <v>1523</v>
      </c>
      <c r="DE9" s="325" t="s">
        <v>1206</v>
      </c>
      <c r="DF9" s="325" t="s">
        <v>290</v>
      </c>
      <c r="DG9" s="325" t="s">
        <v>290</v>
      </c>
      <c r="DH9" s="325" t="s">
        <v>290</v>
      </c>
      <c r="DI9" s="325" t="s">
        <v>290</v>
      </c>
      <c r="DJ9" s="325" t="s">
        <v>290</v>
      </c>
      <c r="DK9" s="325"/>
      <c r="DL9" s="325" t="s">
        <v>542</v>
      </c>
      <c r="DM9" s="325" t="s">
        <v>290</v>
      </c>
      <c r="DN9" s="325" t="s">
        <v>290</v>
      </c>
      <c r="DO9" s="327" t="s">
        <v>290</v>
      </c>
      <c r="DP9" s="21">
        <f t="shared" si="0"/>
        <v>108</v>
      </c>
    </row>
    <row r="10" spans="1:120" ht="77.25" thickBot="1" x14ac:dyDescent="0.3">
      <c r="A10" s="13" t="s">
        <v>125</v>
      </c>
      <c r="B10" s="325" t="s">
        <v>509</v>
      </c>
      <c r="C10" s="325" t="s">
        <v>605</v>
      </c>
      <c r="D10" s="325" t="s">
        <v>617</v>
      </c>
      <c r="E10" s="325" t="s">
        <v>605</v>
      </c>
      <c r="F10" s="325" t="s">
        <v>526</v>
      </c>
      <c r="G10" s="326" t="s">
        <v>273</v>
      </c>
      <c r="H10" s="325" t="s">
        <v>653</v>
      </c>
      <c r="I10" s="325" t="s">
        <v>291</v>
      </c>
      <c r="J10" s="325" t="s">
        <v>617</v>
      </c>
      <c r="K10" s="325" t="s">
        <v>679</v>
      </c>
      <c r="L10" s="325" t="s">
        <v>816</v>
      </c>
      <c r="M10" s="325" t="s">
        <v>1410</v>
      </c>
      <c r="N10" s="325" t="s">
        <v>369</v>
      </c>
      <c r="O10" s="325" t="s">
        <v>704</v>
      </c>
      <c r="P10" s="325" t="s">
        <v>719</v>
      </c>
      <c r="Q10" s="325" t="s">
        <v>526</v>
      </c>
      <c r="R10" s="325" t="s">
        <v>1708</v>
      </c>
      <c r="S10" s="325" t="s">
        <v>369</v>
      </c>
      <c r="T10" s="325" t="s">
        <v>981</v>
      </c>
      <c r="U10" s="325"/>
      <c r="V10" s="325" t="s">
        <v>719</v>
      </c>
      <c r="W10" s="325" t="s">
        <v>747</v>
      </c>
      <c r="X10" s="325" t="s">
        <v>576</v>
      </c>
      <c r="Y10" s="325" t="s">
        <v>1350</v>
      </c>
      <c r="Z10" s="325" t="s">
        <v>324</v>
      </c>
      <c r="AA10" s="325" t="s">
        <v>704</v>
      </c>
      <c r="AB10" s="325" t="s">
        <v>719</v>
      </c>
      <c r="AC10" s="325" t="s">
        <v>774</v>
      </c>
      <c r="AD10" s="325" t="s">
        <v>788</v>
      </c>
      <c r="AE10" s="325" t="s">
        <v>307</v>
      </c>
      <c r="AF10" s="325" t="s">
        <v>17</v>
      </c>
      <c r="AG10" s="325" t="s">
        <v>816</v>
      </c>
      <c r="AH10" s="325" t="s">
        <v>803</v>
      </c>
      <c r="AI10" s="325" t="s">
        <v>816</v>
      </c>
      <c r="AJ10" s="325"/>
      <c r="AK10" s="325" t="s">
        <v>844</v>
      </c>
      <c r="AL10" s="325" t="s">
        <v>816</v>
      </c>
      <c r="AM10" s="325" t="s">
        <v>1721</v>
      </c>
      <c r="AN10" s="325" t="s">
        <v>868</v>
      </c>
      <c r="AO10" s="325"/>
      <c r="AP10" s="325" t="s">
        <v>880</v>
      </c>
      <c r="AQ10" s="325" t="s">
        <v>388</v>
      </c>
      <c r="AR10" s="325" t="s">
        <v>307</v>
      </c>
      <c r="AS10" s="325" t="s">
        <v>788</v>
      </c>
      <c r="AT10" s="325" t="s">
        <v>477</v>
      </c>
      <c r="AU10" s="325" t="s">
        <v>353</v>
      </c>
      <c r="AV10" s="325" t="s">
        <v>291</v>
      </c>
      <c r="AW10" s="325" t="s">
        <v>1600</v>
      </c>
      <c r="AX10" s="325" t="s">
        <v>307</v>
      </c>
      <c r="AY10" s="325" t="s">
        <v>526</v>
      </c>
      <c r="AZ10" s="325" t="s">
        <v>816</v>
      </c>
      <c r="BA10" s="325" t="s">
        <v>403</v>
      </c>
      <c r="BB10" s="325" t="s">
        <v>816</v>
      </c>
      <c r="BC10" s="325" t="s">
        <v>419</v>
      </c>
      <c r="BD10" s="325" t="s">
        <v>1600</v>
      </c>
      <c r="BE10" s="325" t="s">
        <v>605</v>
      </c>
      <c r="BF10" s="325" t="s">
        <v>436</v>
      </c>
      <c r="BG10" s="325" t="s">
        <v>956</v>
      </c>
      <c r="BH10" s="325" t="s">
        <v>477</v>
      </c>
      <c r="BI10" s="325" t="s">
        <v>981</v>
      </c>
      <c r="BJ10" s="325" t="s">
        <v>1410</v>
      </c>
      <c r="BK10" s="325" t="s">
        <v>307</v>
      </c>
      <c r="BL10" s="325"/>
      <c r="BM10" s="325" t="s">
        <v>1490</v>
      </c>
      <c r="BN10" s="325" t="s">
        <v>307</v>
      </c>
      <c r="BO10" s="325" t="s">
        <v>388</v>
      </c>
      <c r="BP10" s="325" t="s">
        <v>956</v>
      </c>
      <c r="BQ10" s="325" t="s">
        <v>1424</v>
      </c>
      <c r="BR10" s="325"/>
      <c r="BS10" s="325" t="s">
        <v>477</v>
      </c>
      <c r="BT10" s="325" t="s">
        <v>403</v>
      </c>
      <c r="BU10" s="325" t="s">
        <v>1038</v>
      </c>
      <c r="BV10" s="325" t="s">
        <v>1440</v>
      </c>
      <c r="BW10" s="325" t="s">
        <v>462</v>
      </c>
      <c r="BX10" s="325" t="s">
        <v>477</v>
      </c>
      <c r="BY10" s="325"/>
      <c r="BZ10" s="325" t="s">
        <v>1756</v>
      </c>
      <c r="CA10" s="325"/>
      <c r="CB10" s="325" t="s">
        <v>1050</v>
      </c>
      <c r="CC10" s="325" t="s">
        <v>1062</v>
      </c>
      <c r="CD10" s="325" t="s">
        <v>494</v>
      </c>
      <c r="CE10" s="325" t="s">
        <v>1076</v>
      </c>
      <c r="CF10" s="325" t="s">
        <v>1050</v>
      </c>
      <c r="CG10" s="325" t="s">
        <v>956</v>
      </c>
      <c r="CH10" s="325" t="s">
        <v>273</v>
      </c>
      <c r="CI10" s="325" t="s">
        <v>1050</v>
      </c>
      <c r="CJ10" s="325" t="s">
        <v>816</v>
      </c>
      <c r="CK10" s="325" t="s">
        <v>558</v>
      </c>
      <c r="CL10" s="325" t="s">
        <v>605</v>
      </c>
      <c r="CM10" s="325" t="s">
        <v>509</v>
      </c>
      <c r="CN10" s="325" t="s">
        <v>1147</v>
      </c>
      <c r="CO10" s="325" t="s">
        <v>617</v>
      </c>
      <c r="CP10" s="325" t="s">
        <v>605</v>
      </c>
      <c r="CQ10" s="325" t="s">
        <v>719</v>
      </c>
      <c r="CR10" s="325"/>
      <c r="CS10" s="325" t="s">
        <v>816</v>
      </c>
      <c r="CT10" s="325" t="s">
        <v>1490</v>
      </c>
      <c r="CU10" s="325" t="s">
        <v>17</v>
      </c>
      <c r="CV10" s="325" t="s">
        <v>526</v>
      </c>
      <c r="CW10" s="325" t="s">
        <v>816</v>
      </c>
      <c r="CX10" s="325" t="s">
        <v>605</v>
      </c>
      <c r="CY10" s="325" t="s">
        <v>576</v>
      </c>
      <c r="CZ10" s="325"/>
      <c r="DA10" s="325" t="s">
        <v>543</v>
      </c>
      <c r="DB10" s="325" t="s">
        <v>477</v>
      </c>
      <c r="DC10" s="325" t="s">
        <v>956</v>
      </c>
      <c r="DD10" s="325" t="s">
        <v>1050</v>
      </c>
      <c r="DE10" s="325" t="s">
        <v>679</v>
      </c>
      <c r="DF10" s="325" t="s">
        <v>17</v>
      </c>
      <c r="DG10" s="325" t="s">
        <v>558</v>
      </c>
      <c r="DH10" s="325" t="s">
        <v>477</v>
      </c>
      <c r="DI10" s="325" t="s">
        <v>558</v>
      </c>
      <c r="DJ10" s="325" t="s">
        <v>1062</v>
      </c>
      <c r="DK10" s="325"/>
      <c r="DL10" s="325" t="s">
        <v>816</v>
      </c>
      <c r="DM10" s="325" t="s">
        <v>526</v>
      </c>
      <c r="DN10" s="325" t="s">
        <v>509</v>
      </c>
      <c r="DO10" s="327" t="s">
        <v>1252</v>
      </c>
      <c r="DP10" s="21">
        <f t="shared" si="0"/>
        <v>108</v>
      </c>
    </row>
    <row r="11" spans="1:120" ht="90" thickBot="1" x14ac:dyDescent="0.3">
      <c r="A11" s="13" t="s">
        <v>126</v>
      </c>
      <c r="B11" s="325" t="s">
        <v>592</v>
      </c>
      <c r="C11" s="325" t="s">
        <v>606</v>
      </c>
      <c r="D11" s="325" t="s">
        <v>618</v>
      </c>
      <c r="E11" s="325" t="s">
        <v>629</v>
      </c>
      <c r="F11" s="325" t="s">
        <v>641</v>
      </c>
      <c r="G11" s="326" t="s">
        <v>274</v>
      </c>
      <c r="H11" s="325" t="s">
        <v>654</v>
      </c>
      <c r="I11" s="325" t="s">
        <v>292</v>
      </c>
      <c r="J11" s="325" t="s">
        <v>618</v>
      </c>
      <c r="K11" s="325" t="s">
        <v>680</v>
      </c>
      <c r="L11" s="325" t="s">
        <v>720</v>
      </c>
      <c r="M11" s="325" t="s">
        <v>1697</v>
      </c>
      <c r="N11" s="325" t="s">
        <v>694</v>
      </c>
      <c r="O11" s="325" t="s">
        <v>705</v>
      </c>
      <c r="P11" s="325" t="s">
        <v>720</v>
      </c>
      <c r="Q11" s="325" t="s">
        <v>1374</v>
      </c>
      <c r="R11" s="325" t="s">
        <v>1709</v>
      </c>
      <c r="S11" s="325" t="s">
        <v>370</v>
      </c>
      <c r="T11" s="325" t="s">
        <v>1384</v>
      </c>
      <c r="U11" s="325"/>
      <c r="V11" s="325" t="s">
        <v>733</v>
      </c>
      <c r="W11" s="325" t="s">
        <v>748</v>
      </c>
      <c r="X11" s="325" t="s">
        <v>577</v>
      </c>
      <c r="Y11" s="325" t="s">
        <v>1351</v>
      </c>
      <c r="Z11" s="325" t="s">
        <v>325</v>
      </c>
      <c r="AA11" s="325" t="s">
        <v>1685</v>
      </c>
      <c r="AB11" s="325" t="s">
        <v>761</v>
      </c>
      <c r="AC11" s="325" t="s">
        <v>775</v>
      </c>
      <c r="AD11" s="325" t="s">
        <v>789</v>
      </c>
      <c r="AE11" s="325" t="s">
        <v>308</v>
      </c>
      <c r="AF11" s="325" t="s">
        <v>1397</v>
      </c>
      <c r="AG11" s="325" t="s">
        <v>817</v>
      </c>
      <c r="AH11" s="325" t="s">
        <v>804</v>
      </c>
      <c r="AI11" s="325" t="s">
        <v>544</v>
      </c>
      <c r="AJ11" s="325"/>
      <c r="AK11" s="325" t="s">
        <v>845</v>
      </c>
      <c r="AL11" s="325" t="s">
        <v>544</v>
      </c>
      <c r="AM11" s="325" t="s">
        <v>1722</v>
      </c>
      <c r="AN11" s="325" t="s">
        <v>869</v>
      </c>
      <c r="AO11" s="325"/>
      <c r="AP11" s="325" t="s">
        <v>881</v>
      </c>
      <c r="AQ11" s="325" t="s">
        <v>389</v>
      </c>
      <c r="AR11" s="325" t="s">
        <v>308</v>
      </c>
      <c r="AS11" s="325" t="s">
        <v>893</v>
      </c>
      <c r="AT11" s="325" t="s">
        <v>1733</v>
      </c>
      <c r="AU11" s="325" t="s">
        <v>354</v>
      </c>
      <c r="AV11" s="325" t="s">
        <v>1744</v>
      </c>
      <c r="AW11" s="325" t="s">
        <v>1601</v>
      </c>
      <c r="AX11" s="325" t="s">
        <v>916</v>
      </c>
      <c r="AY11" s="325" t="s">
        <v>905</v>
      </c>
      <c r="AZ11" s="325" t="s">
        <v>1362</v>
      </c>
      <c r="BA11" s="325" t="s">
        <v>404</v>
      </c>
      <c r="BB11" s="325" t="s">
        <v>930</v>
      </c>
      <c r="BC11" s="325" t="s">
        <v>420</v>
      </c>
      <c r="BD11" s="325" t="s">
        <v>1626</v>
      </c>
      <c r="BE11" s="325" t="s">
        <v>943</v>
      </c>
      <c r="BF11" s="325" t="s">
        <v>437</v>
      </c>
      <c r="BG11" s="325" t="s">
        <v>957</v>
      </c>
      <c r="BH11" s="325" t="s">
        <v>970</v>
      </c>
      <c r="BI11" s="325" t="s">
        <v>982</v>
      </c>
      <c r="BJ11" s="325" t="s">
        <v>1411</v>
      </c>
      <c r="BK11" s="325" t="s">
        <v>995</v>
      </c>
      <c r="BL11" s="325"/>
      <c r="BM11" s="325" t="s">
        <v>1637</v>
      </c>
      <c r="BN11" s="325" t="s">
        <v>1007</v>
      </c>
      <c r="BO11" s="325" t="s">
        <v>1018</v>
      </c>
      <c r="BP11" s="325" t="s">
        <v>1612</v>
      </c>
      <c r="BQ11" s="325" t="s">
        <v>1425</v>
      </c>
      <c r="BR11" s="325"/>
      <c r="BS11" s="325" t="s">
        <v>1028</v>
      </c>
      <c r="BT11" s="325" t="s">
        <v>450</v>
      </c>
      <c r="BU11" s="325" t="s">
        <v>1039</v>
      </c>
      <c r="BV11" s="325" t="s">
        <v>1441</v>
      </c>
      <c r="BW11" s="325" t="s">
        <v>463</v>
      </c>
      <c r="BX11" s="325" t="s">
        <v>478</v>
      </c>
      <c r="BY11" s="325"/>
      <c r="BZ11" s="325" t="s">
        <v>1757</v>
      </c>
      <c r="CA11" s="325"/>
      <c r="CB11" s="325" t="s">
        <v>1051</v>
      </c>
      <c r="CC11" s="325" t="s">
        <v>1063</v>
      </c>
      <c r="CD11" s="325" t="s">
        <v>495</v>
      </c>
      <c r="CE11" s="325" t="s">
        <v>1077</v>
      </c>
      <c r="CF11" s="325" t="s">
        <v>1051</v>
      </c>
      <c r="CG11" s="325" t="s">
        <v>1099</v>
      </c>
      <c r="CH11" s="325" t="s">
        <v>1453</v>
      </c>
      <c r="CI11" s="325" t="s">
        <v>1109</v>
      </c>
      <c r="CJ11" s="325" t="s">
        <v>1135</v>
      </c>
      <c r="CK11" s="325" t="s">
        <v>1767</v>
      </c>
      <c r="CL11" s="325" t="s">
        <v>1120</v>
      </c>
      <c r="CM11" s="325" t="s">
        <v>510</v>
      </c>
      <c r="CN11" s="325" t="s">
        <v>1148</v>
      </c>
      <c r="CO11" s="325" t="s">
        <v>1161</v>
      </c>
      <c r="CP11" s="325" t="s">
        <v>1173</v>
      </c>
      <c r="CQ11" s="325" t="s">
        <v>1467</v>
      </c>
      <c r="CR11" s="325"/>
      <c r="CS11" s="325" t="s">
        <v>930</v>
      </c>
      <c r="CT11" s="325" t="s">
        <v>1491</v>
      </c>
      <c r="CU11" s="325" t="s">
        <v>1502</v>
      </c>
      <c r="CV11" s="325" t="s">
        <v>527</v>
      </c>
      <c r="CW11" s="325" t="s">
        <v>1135</v>
      </c>
      <c r="CX11" s="325" t="s">
        <v>1183</v>
      </c>
      <c r="CY11" s="325" t="s">
        <v>1194</v>
      </c>
      <c r="CZ11" s="325"/>
      <c r="DA11" s="325" t="s">
        <v>544</v>
      </c>
      <c r="DB11" s="325" t="s">
        <v>1776</v>
      </c>
      <c r="DC11" s="325" t="s">
        <v>1651</v>
      </c>
      <c r="DD11" s="325" t="s">
        <v>1524</v>
      </c>
      <c r="DE11" s="325" t="s">
        <v>1207</v>
      </c>
      <c r="DF11" s="325" t="s">
        <v>1533</v>
      </c>
      <c r="DG11" s="325" t="s">
        <v>559</v>
      </c>
      <c r="DH11" s="325" t="s">
        <v>1787</v>
      </c>
      <c r="DI11" s="325" t="s">
        <v>1219</v>
      </c>
      <c r="DJ11" s="325" t="s">
        <v>1228</v>
      </c>
      <c r="DK11" s="325"/>
      <c r="DL11" s="325" t="s">
        <v>1546</v>
      </c>
      <c r="DM11" s="325" t="s">
        <v>1666</v>
      </c>
      <c r="DN11" s="325" t="s">
        <v>1239</v>
      </c>
      <c r="DO11" s="327" t="s">
        <v>1253</v>
      </c>
      <c r="DP11" s="21">
        <f t="shared" si="0"/>
        <v>108</v>
      </c>
    </row>
    <row r="12" spans="1:120" ht="26.25" thickBot="1" x14ac:dyDescent="0.3">
      <c r="A12" s="13" t="s">
        <v>127</v>
      </c>
      <c r="B12" s="325" t="s">
        <v>593</v>
      </c>
      <c r="C12" s="325" t="s">
        <v>607</v>
      </c>
      <c r="D12" s="325" t="s">
        <v>619</v>
      </c>
      <c r="E12" s="325" t="s">
        <v>630</v>
      </c>
      <c r="F12" s="325" t="s">
        <v>642</v>
      </c>
      <c r="G12" s="326" t="s">
        <v>275</v>
      </c>
      <c r="H12" s="325" t="s">
        <v>655</v>
      </c>
      <c r="I12" s="325" t="s">
        <v>293</v>
      </c>
      <c r="J12" s="325" t="s">
        <v>668</v>
      </c>
      <c r="K12" s="325" t="s">
        <v>681</v>
      </c>
      <c r="L12" s="325" t="s">
        <v>1675</v>
      </c>
      <c r="M12" s="325" t="s">
        <v>1698</v>
      </c>
      <c r="N12" s="325" t="s">
        <v>695</v>
      </c>
      <c r="O12" s="325" t="s">
        <v>706</v>
      </c>
      <c r="P12" s="325" t="s">
        <v>721</v>
      </c>
      <c r="Q12" s="325" t="s">
        <v>1375</v>
      </c>
      <c r="R12" s="325" t="s">
        <v>1710</v>
      </c>
      <c r="S12" s="325" t="s">
        <v>371</v>
      </c>
      <c r="T12" s="325" t="s">
        <v>1385</v>
      </c>
      <c r="U12" s="325"/>
      <c r="V12" s="325" t="s">
        <v>734</v>
      </c>
      <c r="W12" s="325" t="s">
        <v>749</v>
      </c>
      <c r="X12" s="325" t="s">
        <v>578</v>
      </c>
      <c r="Y12" s="325" t="s">
        <v>1352</v>
      </c>
      <c r="Z12" s="325" t="s">
        <v>326</v>
      </c>
      <c r="AA12" s="325" t="s">
        <v>1686</v>
      </c>
      <c r="AB12" s="325" t="s">
        <v>762</v>
      </c>
      <c r="AC12" s="325" t="s">
        <v>776</v>
      </c>
      <c r="AD12" s="325" t="s">
        <v>790</v>
      </c>
      <c r="AE12" s="325" t="s">
        <v>309</v>
      </c>
      <c r="AF12" s="325" t="s">
        <v>1398</v>
      </c>
      <c r="AG12" s="325" t="s">
        <v>818</v>
      </c>
      <c r="AH12" s="325" t="s">
        <v>805</v>
      </c>
      <c r="AI12" s="325" t="s">
        <v>832</v>
      </c>
      <c r="AJ12" s="325"/>
      <c r="AK12" s="325" t="s">
        <v>846</v>
      </c>
      <c r="AL12" s="325" t="s">
        <v>858</v>
      </c>
      <c r="AM12" s="325" t="s">
        <v>1723</v>
      </c>
      <c r="AN12" s="325" t="s">
        <v>870</v>
      </c>
      <c r="AO12" s="325"/>
      <c r="AP12" s="325" t="s">
        <v>882</v>
      </c>
      <c r="AQ12" s="325" t="s">
        <v>390</v>
      </c>
      <c r="AR12" s="325" t="s">
        <v>342</v>
      </c>
      <c r="AS12" s="325" t="s">
        <v>894</v>
      </c>
      <c r="AT12" s="325" t="s">
        <v>1734</v>
      </c>
      <c r="AU12" s="325" t="s">
        <v>355</v>
      </c>
      <c r="AV12" s="325" t="s">
        <v>1745</v>
      </c>
      <c r="AW12" s="325" t="s">
        <v>1602</v>
      </c>
      <c r="AX12" s="325" t="s">
        <v>917</v>
      </c>
      <c r="AY12" s="325" t="s">
        <v>906</v>
      </c>
      <c r="AZ12" s="325" t="s">
        <v>1363</v>
      </c>
      <c r="BA12" s="325" t="s">
        <v>405</v>
      </c>
      <c r="BB12" s="325" t="s">
        <v>931</v>
      </c>
      <c r="BC12" s="325" t="s">
        <v>421</v>
      </c>
      <c r="BD12" s="325" t="s">
        <v>1627</v>
      </c>
      <c r="BE12" s="325" t="s">
        <v>944</v>
      </c>
      <c r="BF12" s="325" t="s">
        <v>438</v>
      </c>
      <c r="BG12" s="325" t="s">
        <v>958</v>
      </c>
      <c r="BH12" s="325" t="s">
        <v>971</v>
      </c>
      <c r="BI12" s="325" t="s">
        <v>983</v>
      </c>
      <c r="BJ12" s="325" t="s">
        <v>1412</v>
      </c>
      <c r="BK12" s="325" t="s">
        <v>996</v>
      </c>
      <c r="BL12" s="325"/>
      <c r="BM12" s="325" t="s">
        <v>1638</v>
      </c>
      <c r="BN12" s="325" t="s">
        <v>1008</v>
      </c>
      <c r="BO12" s="325" t="s">
        <v>1019</v>
      </c>
      <c r="BP12" s="325" t="s">
        <v>1613</v>
      </c>
      <c r="BQ12" s="325" t="s">
        <v>1426</v>
      </c>
      <c r="BR12" s="325"/>
      <c r="BS12" s="325" t="s">
        <v>1029</v>
      </c>
      <c r="BT12" s="325" t="s">
        <v>451</v>
      </c>
      <c r="BU12" s="325" t="s">
        <v>1040</v>
      </c>
      <c r="BV12" s="325" t="s">
        <v>1442</v>
      </c>
      <c r="BW12" s="325" t="s">
        <v>464</v>
      </c>
      <c r="BX12" s="325" t="s">
        <v>479</v>
      </c>
      <c r="BY12" s="325"/>
      <c r="BZ12" s="325" t="s">
        <v>1758</v>
      </c>
      <c r="CA12" s="325"/>
      <c r="CB12" s="325" t="s">
        <v>1052</v>
      </c>
      <c r="CC12" s="325" t="s">
        <v>1064</v>
      </c>
      <c r="CD12" s="325" t="s">
        <v>496</v>
      </c>
      <c r="CE12" s="325" t="s">
        <v>1078</v>
      </c>
      <c r="CF12" s="325" t="s">
        <v>1089</v>
      </c>
      <c r="CG12" s="325" t="s">
        <v>1100</v>
      </c>
      <c r="CH12" s="325" t="s">
        <v>1454</v>
      </c>
      <c r="CI12" s="325" t="s">
        <v>1110</v>
      </c>
      <c r="CJ12" s="325" t="s">
        <v>1136</v>
      </c>
      <c r="CK12" s="325" t="s">
        <v>1768</v>
      </c>
      <c r="CL12" s="325" t="s">
        <v>1121</v>
      </c>
      <c r="CM12" s="325" t="s">
        <v>511</v>
      </c>
      <c r="CN12" s="325" t="s">
        <v>1149</v>
      </c>
      <c r="CO12" s="325" t="s">
        <v>1162</v>
      </c>
      <c r="CP12" s="325" t="s">
        <v>1174</v>
      </c>
      <c r="CQ12" s="325" t="s">
        <v>1468</v>
      </c>
      <c r="CR12" s="325"/>
      <c r="CS12" s="325" t="s">
        <v>1480</v>
      </c>
      <c r="CT12" s="325" t="s">
        <v>1492</v>
      </c>
      <c r="CU12" s="325" t="s">
        <v>1503</v>
      </c>
      <c r="CV12" s="325" t="s">
        <v>528</v>
      </c>
      <c r="CW12" s="325" t="s">
        <v>1512</v>
      </c>
      <c r="CX12" s="325" t="s">
        <v>1184</v>
      </c>
      <c r="CY12" s="325" t="s">
        <v>1195</v>
      </c>
      <c r="CZ12" s="325"/>
      <c r="DA12" s="325" t="s">
        <v>545</v>
      </c>
      <c r="DB12" s="325" t="s">
        <v>1777</v>
      </c>
      <c r="DC12" s="325" t="s">
        <v>1652</v>
      </c>
      <c r="DD12" s="325" t="s">
        <v>1525</v>
      </c>
      <c r="DE12" s="325" t="s">
        <v>1208</v>
      </c>
      <c r="DF12" s="325" t="s">
        <v>1534</v>
      </c>
      <c r="DG12" s="325" t="s">
        <v>560</v>
      </c>
      <c r="DH12" s="325" t="s">
        <v>1788</v>
      </c>
      <c r="DI12" s="325" t="s">
        <v>1220</v>
      </c>
      <c r="DJ12" s="325" t="s">
        <v>1229</v>
      </c>
      <c r="DK12" s="325"/>
      <c r="DL12" s="325" t="s">
        <v>1547</v>
      </c>
      <c r="DM12" s="325" t="s">
        <v>1667</v>
      </c>
      <c r="DN12" s="325" t="s">
        <v>1240</v>
      </c>
      <c r="DO12" s="327" t="s">
        <v>1254</v>
      </c>
      <c r="DP12" s="21">
        <f t="shared" si="0"/>
        <v>108</v>
      </c>
    </row>
    <row r="13" spans="1:120" s="61" customFormat="1" ht="15.75" thickBot="1" x14ac:dyDescent="0.3">
      <c r="A13" s="26" t="s">
        <v>128</v>
      </c>
      <c r="B13" s="328"/>
      <c r="C13" s="328"/>
      <c r="D13" s="328"/>
      <c r="E13" s="328"/>
      <c r="F13" s="328"/>
      <c r="G13" s="329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1"/>
      <c r="DP13" s="60">
        <f t="shared" si="0"/>
        <v>0</v>
      </c>
    </row>
    <row r="14" spans="1:120" ht="51.75" thickBot="1" x14ac:dyDescent="0.3">
      <c r="A14" s="13" t="s">
        <v>129</v>
      </c>
      <c r="B14" s="325" t="s">
        <v>594</v>
      </c>
      <c r="C14" s="325" t="s">
        <v>608</v>
      </c>
      <c r="D14" s="325" t="s">
        <v>620</v>
      </c>
      <c r="E14" s="325" t="s">
        <v>631</v>
      </c>
      <c r="F14" s="325" t="s">
        <v>643</v>
      </c>
      <c r="G14" s="326" t="s">
        <v>276</v>
      </c>
      <c r="H14" s="325" t="s">
        <v>656</v>
      </c>
      <c r="I14" s="325" t="s">
        <v>294</v>
      </c>
      <c r="J14" s="325" t="s">
        <v>669</v>
      </c>
      <c r="K14" s="325" t="s">
        <v>682</v>
      </c>
      <c r="L14" s="325" t="s">
        <v>1676</v>
      </c>
      <c r="M14" s="325" t="s">
        <v>1699</v>
      </c>
      <c r="N14" s="325" t="s">
        <v>696</v>
      </c>
      <c r="O14" s="325" t="s">
        <v>707</v>
      </c>
      <c r="P14" s="325" t="s">
        <v>722</v>
      </c>
      <c r="Q14" s="325" t="s">
        <v>1376</v>
      </c>
      <c r="R14" s="325" t="s">
        <v>1711</v>
      </c>
      <c r="S14" s="325" t="s">
        <v>372</v>
      </c>
      <c r="T14" s="325" t="s">
        <v>1386</v>
      </c>
      <c r="U14" s="325"/>
      <c r="V14" s="325" t="s">
        <v>735</v>
      </c>
      <c r="W14" s="325" t="s">
        <v>750</v>
      </c>
      <c r="X14" s="325" t="s">
        <v>579</v>
      </c>
      <c r="Y14" s="325" t="s">
        <v>1353</v>
      </c>
      <c r="Z14" s="325" t="s">
        <v>327</v>
      </c>
      <c r="AA14" s="325" t="s">
        <v>1687</v>
      </c>
      <c r="AB14" s="325" t="s">
        <v>763</v>
      </c>
      <c r="AC14" s="325" t="s">
        <v>777</v>
      </c>
      <c r="AD14" s="325" t="s">
        <v>791</v>
      </c>
      <c r="AE14" s="325" t="s">
        <v>310</v>
      </c>
      <c r="AF14" s="325" t="s">
        <v>1009</v>
      </c>
      <c r="AG14" s="325" t="s">
        <v>819</v>
      </c>
      <c r="AH14" s="325" t="s">
        <v>806</v>
      </c>
      <c r="AI14" s="325" t="s">
        <v>833</v>
      </c>
      <c r="AJ14" s="325"/>
      <c r="AK14" s="325" t="s">
        <v>847</v>
      </c>
      <c r="AL14" s="325" t="s">
        <v>859</v>
      </c>
      <c r="AM14" s="325" t="s">
        <v>1009</v>
      </c>
      <c r="AN14" s="325" t="s">
        <v>871</v>
      </c>
      <c r="AO14" s="325"/>
      <c r="AP14" s="325" t="s">
        <v>883</v>
      </c>
      <c r="AQ14" s="325" t="s">
        <v>391</v>
      </c>
      <c r="AR14" s="325" t="s">
        <v>343</v>
      </c>
      <c r="AS14" s="325" t="s">
        <v>895</v>
      </c>
      <c r="AT14" s="325" t="s">
        <v>1735</v>
      </c>
      <c r="AU14" s="325" t="s">
        <v>356</v>
      </c>
      <c r="AV14" s="325" t="s">
        <v>1746</v>
      </c>
      <c r="AW14" s="325" t="s">
        <v>972</v>
      </c>
      <c r="AX14" s="325" t="s">
        <v>918</v>
      </c>
      <c r="AY14" s="325" t="s">
        <v>907</v>
      </c>
      <c r="AZ14" s="325" t="s">
        <v>1364</v>
      </c>
      <c r="BA14" s="325" t="s">
        <v>406</v>
      </c>
      <c r="BB14" s="325" t="s">
        <v>932</v>
      </c>
      <c r="BC14" s="325" t="s">
        <v>422</v>
      </c>
      <c r="BD14" s="325" t="s">
        <v>1628</v>
      </c>
      <c r="BE14" s="325" t="s">
        <v>945</v>
      </c>
      <c r="BF14" s="325" t="s">
        <v>439</v>
      </c>
      <c r="BG14" s="325" t="s">
        <v>959</v>
      </c>
      <c r="BH14" s="325" t="s">
        <v>972</v>
      </c>
      <c r="BI14" s="325" t="s">
        <v>984</v>
      </c>
      <c r="BJ14" s="325" t="s">
        <v>1413</v>
      </c>
      <c r="BK14" s="325" t="s">
        <v>997</v>
      </c>
      <c r="BL14" s="325"/>
      <c r="BM14" s="325" t="s">
        <v>1639</v>
      </c>
      <c r="BN14" s="325" t="s">
        <v>1009</v>
      </c>
      <c r="BO14" s="325" t="s">
        <v>1020</v>
      </c>
      <c r="BP14" s="325" t="s">
        <v>1614</v>
      </c>
      <c r="BQ14" s="325" t="s">
        <v>1427</v>
      </c>
      <c r="BR14" s="325"/>
      <c r="BS14" s="325" t="s">
        <v>1030</v>
      </c>
      <c r="BT14" s="325" t="s">
        <v>452</v>
      </c>
      <c r="BU14" s="325" t="s">
        <v>1041</v>
      </c>
      <c r="BV14" s="325" t="s">
        <v>1443</v>
      </c>
      <c r="BW14" s="325" t="s">
        <v>465</v>
      </c>
      <c r="BX14" s="325" t="s">
        <v>480</v>
      </c>
      <c r="BY14" s="325"/>
      <c r="BZ14" s="325" t="s">
        <v>1759</v>
      </c>
      <c r="CA14" s="325"/>
      <c r="CB14" s="325" t="s">
        <v>1053</v>
      </c>
      <c r="CC14" s="325" t="s">
        <v>1065</v>
      </c>
      <c r="CD14" s="325" t="s">
        <v>497</v>
      </c>
      <c r="CE14" s="325" t="s">
        <v>1079</v>
      </c>
      <c r="CF14" s="325" t="s">
        <v>1090</v>
      </c>
      <c r="CG14" s="325" t="s">
        <v>1101</v>
      </c>
      <c r="CH14" s="325" t="s">
        <v>1455</v>
      </c>
      <c r="CI14" s="325" t="s">
        <v>1111</v>
      </c>
      <c r="CJ14" s="325" t="s">
        <v>1137</v>
      </c>
      <c r="CK14" s="325" t="s">
        <v>1769</v>
      </c>
      <c r="CL14" s="325" t="s">
        <v>1122</v>
      </c>
      <c r="CM14" s="325" t="s">
        <v>512</v>
      </c>
      <c r="CN14" s="325" t="s">
        <v>1150</v>
      </c>
      <c r="CO14" s="325" t="s">
        <v>1163</v>
      </c>
      <c r="CP14" s="325" t="s">
        <v>1175</v>
      </c>
      <c r="CQ14" s="325" t="s">
        <v>1469</v>
      </c>
      <c r="CR14" s="325"/>
      <c r="CS14" s="325" t="s">
        <v>1481</v>
      </c>
      <c r="CT14" s="325" t="s">
        <v>1493</v>
      </c>
      <c r="CU14" s="325" t="s">
        <v>1504</v>
      </c>
      <c r="CV14" s="325" t="s">
        <v>529</v>
      </c>
      <c r="CW14" s="325" t="s">
        <v>1513</v>
      </c>
      <c r="CX14" s="325" t="s">
        <v>1185</v>
      </c>
      <c r="CY14" s="325" t="s">
        <v>1196</v>
      </c>
      <c r="CZ14" s="325"/>
      <c r="DA14" s="325" t="s">
        <v>546</v>
      </c>
      <c r="DB14" s="325" t="s">
        <v>1009</v>
      </c>
      <c r="DC14" s="325" t="s">
        <v>1653</v>
      </c>
      <c r="DD14" s="325" t="s">
        <v>1526</v>
      </c>
      <c r="DE14" s="325" t="s">
        <v>1209</v>
      </c>
      <c r="DF14" s="325" t="s">
        <v>1009</v>
      </c>
      <c r="DG14" s="325" t="s">
        <v>561</v>
      </c>
      <c r="DH14" s="325" t="s">
        <v>1789</v>
      </c>
      <c r="DI14" s="325" t="s">
        <v>1221</v>
      </c>
      <c r="DJ14" s="325" t="s">
        <v>1230</v>
      </c>
      <c r="DK14" s="325"/>
      <c r="DL14" s="325" t="s">
        <v>1548</v>
      </c>
      <c r="DM14" s="325" t="s">
        <v>1668</v>
      </c>
      <c r="DN14" s="325" t="s">
        <v>1241</v>
      </c>
      <c r="DO14" s="327" t="s">
        <v>1255</v>
      </c>
      <c r="DP14" s="21">
        <f t="shared" si="0"/>
        <v>108</v>
      </c>
    </row>
    <row r="15" spans="1:120" ht="26.25" thickBot="1" x14ac:dyDescent="0.3">
      <c r="A15" s="13" t="s">
        <v>130</v>
      </c>
      <c r="B15" s="325" t="s">
        <v>0</v>
      </c>
      <c r="C15" s="325" t="s">
        <v>603</v>
      </c>
      <c r="D15" s="325" t="s">
        <v>616</v>
      </c>
      <c r="E15" s="325" t="s">
        <v>3</v>
      </c>
      <c r="F15" s="325" t="s">
        <v>639</v>
      </c>
      <c r="G15" s="326" t="s">
        <v>5</v>
      </c>
      <c r="H15" s="325" t="s">
        <v>256</v>
      </c>
      <c r="I15" s="325" t="s">
        <v>6</v>
      </c>
      <c r="J15" s="325" t="s">
        <v>666</v>
      </c>
      <c r="K15" s="325" t="s">
        <v>8</v>
      </c>
      <c r="L15" s="325" t="s">
        <v>9</v>
      </c>
      <c r="M15" s="325" t="s">
        <v>10</v>
      </c>
      <c r="N15" s="325" t="s">
        <v>11</v>
      </c>
      <c r="O15" s="325" t="s">
        <v>12</v>
      </c>
      <c r="P15" s="325" t="s">
        <v>716</v>
      </c>
      <c r="Q15" s="325" t="s">
        <v>1373</v>
      </c>
      <c r="R15" s="325" t="s">
        <v>15</v>
      </c>
      <c r="S15" s="325" t="s">
        <v>16</v>
      </c>
      <c r="T15" s="325" t="s">
        <v>17</v>
      </c>
      <c r="U15" s="325"/>
      <c r="V15" s="325" t="s">
        <v>19</v>
      </c>
      <c r="W15" s="325" t="s">
        <v>745</v>
      </c>
      <c r="X15" s="325" t="s">
        <v>570</v>
      </c>
      <c r="Y15" s="325" t="s">
        <v>22</v>
      </c>
      <c r="Z15" s="325" t="s">
        <v>320</v>
      </c>
      <c r="AA15" s="325" t="s">
        <v>1683</v>
      </c>
      <c r="AB15" s="325" t="s">
        <v>758</v>
      </c>
      <c r="AC15" s="325" t="s">
        <v>26</v>
      </c>
      <c r="AD15" s="325" t="s">
        <v>787</v>
      </c>
      <c r="AE15" s="325" t="s">
        <v>28</v>
      </c>
      <c r="AF15" s="325" t="s">
        <v>1396</v>
      </c>
      <c r="AG15" s="325" t="s">
        <v>814</v>
      </c>
      <c r="AH15" s="325" t="s">
        <v>31</v>
      </c>
      <c r="AI15" s="325" t="s">
        <v>32</v>
      </c>
      <c r="AJ15" s="325"/>
      <c r="AK15" s="325" t="s">
        <v>843</v>
      </c>
      <c r="AL15" s="325" t="s">
        <v>35</v>
      </c>
      <c r="AM15" s="325" t="s">
        <v>36</v>
      </c>
      <c r="AN15" s="325" t="s">
        <v>37</v>
      </c>
      <c r="AO15" s="325"/>
      <c r="AP15" s="325" t="s">
        <v>39</v>
      </c>
      <c r="AQ15" s="325" t="s">
        <v>40</v>
      </c>
      <c r="AR15" s="325" t="s">
        <v>337</v>
      </c>
      <c r="AS15" s="325" t="s">
        <v>892</v>
      </c>
      <c r="AT15" s="325" t="s">
        <v>1732</v>
      </c>
      <c r="AU15" s="325" t="s">
        <v>44</v>
      </c>
      <c r="AV15" s="325" t="s">
        <v>1743</v>
      </c>
      <c r="AW15" s="325" t="s">
        <v>1598</v>
      </c>
      <c r="AX15" s="325" t="s">
        <v>47</v>
      </c>
      <c r="AY15" s="325" t="s">
        <v>904</v>
      </c>
      <c r="AZ15" s="325" t="s">
        <v>1361</v>
      </c>
      <c r="BA15" s="325" t="s">
        <v>50</v>
      </c>
      <c r="BB15" s="325" t="s">
        <v>927</v>
      </c>
      <c r="BC15" s="325" t="s">
        <v>52</v>
      </c>
      <c r="BD15" s="325" t="s">
        <v>1625</v>
      </c>
      <c r="BE15" s="325" t="s">
        <v>54</v>
      </c>
      <c r="BF15" s="325" t="s">
        <v>55</v>
      </c>
      <c r="BG15" s="325" t="s">
        <v>56</v>
      </c>
      <c r="BH15" s="325" t="s">
        <v>969</v>
      </c>
      <c r="BI15" s="325" t="s">
        <v>58</v>
      </c>
      <c r="BJ15" s="325" t="s">
        <v>1409</v>
      </c>
      <c r="BK15" s="325" t="s">
        <v>993</v>
      </c>
      <c r="BL15" s="325"/>
      <c r="BM15" s="325" t="s">
        <v>62</v>
      </c>
      <c r="BN15" s="325" t="s">
        <v>1006</v>
      </c>
      <c r="BO15" s="325" t="s">
        <v>1017</v>
      </c>
      <c r="BP15" s="325" t="s">
        <v>65</v>
      </c>
      <c r="BQ15" s="325" t="s">
        <v>1423</v>
      </c>
      <c r="BR15" s="325"/>
      <c r="BS15" s="325" t="s">
        <v>68</v>
      </c>
      <c r="BT15" s="325" t="s">
        <v>447</v>
      </c>
      <c r="BU15" s="325" t="s">
        <v>70</v>
      </c>
      <c r="BV15" s="325" t="s">
        <v>1437</v>
      </c>
      <c r="BW15" s="325" t="s">
        <v>459</v>
      </c>
      <c r="BX15" s="325" t="s">
        <v>73</v>
      </c>
      <c r="BY15" s="325"/>
      <c r="BZ15" s="325" t="s">
        <v>1755</v>
      </c>
      <c r="CA15" s="325"/>
      <c r="CB15" s="325" t="s">
        <v>77</v>
      </c>
      <c r="CC15" s="325" t="s">
        <v>78</v>
      </c>
      <c r="CD15" s="325" t="s">
        <v>79</v>
      </c>
      <c r="CE15" s="325" t="s">
        <v>80</v>
      </c>
      <c r="CF15" s="325" t="s">
        <v>81</v>
      </c>
      <c r="CG15" s="325" t="s">
        <v>1098</v>
      </c>
      <c r="CH15" s="325" t="s">
        <v>1452</v>
      </c>
      <c r="CI15" s="325" t="s">
        <v>84</v>
      </c>
      <c r="CJ15" s="325" t="s">
        <v>1134</v>
      </c>
      <c r="CK15" s="325" t="s">
        <v>86</v>
      </c>
      <c r="CL15" s="325" t="s">
        <v>1119</v>
      </c>
      <c r="CM15" s="325" t="s">
        <v>506</v>
      </c>
      <c r="CN15" s="325" t="s">
        <v>89</v>
      </c>
      <c r="CO15" s="325" t="s">
        <v>1159</v>
      </c>
      <c r="CP15" s="325" t="s">
        <v>1171</v>
      </c>
      <c r="CQ15" s="325" t="s">
        <v>1465</v>
      </c>
      <c r="CR15" s="325"/>
      <c r="CS15" s="325" t="s">
        <v>94</v>
      </c>
      <c r="CT15" s="325" t="s">
        <v>95</v>
      </c>
      <c r="CU15" s="325" t="s">
        <v>96</v>
      </c>
      <c r="CV15" s="325" t="s">
        <v>523</v>
      </c>
      <c r="CW15" s="325" t="s">
        <v>98</v>
      </c>
      <c r="CX15" s="325" t="s">
        <v>99</v>
      </c>
      <c r="CY15" s="325" t="s">
        <v>100</v>
      </c>
      <c r="CZ15" s="325"/>
      <c r="DA15" s="325" t="s">
        <v>538</v>
      </c>
      <c r="DB15" s="325" t="s">
        <v>103</v>
      </c>
      <c r="DC15" s="325" t="s">
        <v>1650</v>
      </c>
      <c r="DD15" s="325" t="s">
        <v>105</v>
      </c>
      <c r="DE15" s="325" t="s">
        <v>106</v>
      </c>
      <c r="DF15" s="325" t="s">
        <v>107</v>
      </c>
      <c r="DG15" s="325" t="s">
        <v>108</v>
      </c>
      <c r="DH15" s="325" t="s">
        <v>1786</v>
      </c>
      <c r="DI15" s="325" t="s">
        <v>1217</v>
      </c>
      <c r="DJ15" s="325" t="s">
        <v>111</v>
      </c>
      <c r="DK15" s="325"/>
      <c r="DL15" s="325" t="s">
        <v>1545</v>
      </c>
      <c r="DM15" s="325" t="s">
        <v>1663</v>
      </c>
      <c r="DN15" s="325" t="s">
        <v>115</v>
      </c>
      <c r="DO15" s="327" t="s">
        <v>1249</v>
      </c>
      <c r="DP15" s="21">
        <f t="shared" si="0"/>
        <v>108</v>
      </c>
    </row>
    <row r="16" spans="1:120" ht="15.75" thickBot="1" x14ac:dyDescent="0.3">
      <c r="A16" s="13" t="s">
        <v>131</v>
      </c>
      <c r="B16" s="325">
        <v>45470</v>
      </c>
      <c r="C16" s="325">
        <v>45700</v>
      </c>
      <c r="D16" s="325">
        <v>46730</v>
      </c>
      <c r="E16" s="325">
        <v>49370</v>
      </c>
      <c r="F16" s="325">
        <v>45380</v>
      </c>
      <c r="G16" s="326">
        <v>46600</v>
      </c>
      <c r="H16" s="325">
        <v>46560</v>
      </c>
      <c r="I16" s="325">
        <v>47180</v>
      </c>
      <c r="J16" s="325">
        <v>45350</v>
      </c>
      <c r="K16" s="325">
        <v>45790</v>
      </c>
      <c r="L16" s="325">
        <v>48190</v>
      </c>
      <c r="M16" s="325">
        <v>48100</v>
      </c>
      <c r="N16" s="325">
        <v>47750</v>
      </c>
      <c r="O16" s="325">
        <v>49200</v>
      </c>
      <c r="P16" s="325">
        <v>48900</v>
      </c>
      <c r="Q16" s="325">
        <v>47930</v>
      </c>
      <c r="R16" s="325">
        <v>48050</v>
      </c>
      <c r="S16" s="325">
        <v>47910</v>
      </c>
      <c r="T16" s="325">
        <v>46130</v>
      </c>
      <c r="U16" s="325"/>
      <c r="V16" s="325">
        <v>48930</v>
      </c>
      <c r="W16" s="325">
        <v>48970</v>
      </c>
      <c r="X16" s="325">
        <v>49000</v>
      </c>
      <c r="Y16" s="325">
        <v>48500</v>
      </c>
      <c r="Z16" s="325">
        <v>46200</v>
      </c>
      <c r="AA16" s="325">
        <v>49170</v>
      </c>
      <c r="AB16" s="325">
        <v>48950</v>
      </c>
      <c r="AC16" s="325">
        <v>48150</v>
      </c>
      <c r="AD16" s="325">
        <v>45480</v>
      </c>
      <c r="AE16" s="325">
        <v>45900</v>
      </c>
      <c r="AF16" s="325">
        <v>46300</v>
      </c>
      <c r="AG16" s="325">
        <v>48640</v>
      </c>
      <c r="AH16" s="325">
        <v>47980</v>
      </c>
      <c r="AI16" s="325">
        <v>48680</v>
      </c>
      <c r="AJ16" s="325"/>
      <c r="AK16" s="325">
        <v>46500</v>
      </c>
      <c r="AL16" s="325">
        <v>48740</v>
      </c>
      <c r="AM16" s="325">
        <v>46800</v>
      </c>
      <c r="AN16" s="325">
        <v>46440</v>
      </c>
      <c r="AO16" s="325"/>
      <c r="AP16" s="325">
        <v>46000</v>
      </c>
      <c r="AQ16" s="325">
        <v>48850</v>
      </c>
      <c r="AR16" s="325">
        <v>45850</v>
      </c>
      <c r="AS16" s="325">
        <v>45260</v>
      </c>
      <c r="AT16" s="325">
        <v>47120</v>
      </c>
      <c r="AU16" s="325">
        <v>47901</v>
      </c>
      <c r="AV16" s="325">
        <v>49950</v>
      </c>
      <c r="AW16" s="325">
        <v>49950</v>
      </c>
      <c r="AX16" s="325">
        <v>45800</v>
      </c>
      <c r="AY16" s="325">
        <v>45880</v>
      </c>
      <c r="AZ16" s="325">
        <v>48600</v>
      </c>
      <c r="BA16" s="325">
        <v>47420</v>
      </c>
      <c r="BB16" s="325">
        <v>48700</v>
      </c>
      <c r="BC16" s="325">
        <v>46470</v>
      </c>
      <c r="BD16" s="325">
        <v>49970</v>
      </c>
      <c r="BE16" s="325">
        <v>49460</v>
      </c>
      <c r="BF16" s="325">
        <v>46900</v>
      </c>
      <c r="BG16" s="325">
        <v>49500</v>
      </c>
      <c r="BH16" s="325">
        <v>47340</v>
      </c>
      <c r="BI16" s="325">
        <v>46040</v>
      </c>
      <c r="BJ16" s="325">
        <v>46850</v>
      </c>
      <c r="BK16" s="325">
        <v>47800</v>
      </c>
      <c r="BL16" s="325"/>
      <c r="BM16" s="325">
        <v>49870</v>
      </c>
      <c r="BN16" s="325">
        <v>45950</v>
      </c>
      <c r="BO16" s="325">
        <v>48800</v>
      </c>
      <c r="BP16" s="325">
        <v>49570</v>
      </c>
      <c r="BQ16" s="325">
        <v>45250</v>
      </c>
      <c r="BR16" s="325"/>
      <c r="BS16" s="325">
        <v>47000</v>
      </c>
      <c r="BT16" s="325">
        <v>47170</v>
      </c>
      <c r="BU16" s="325">
        <v>46540</v>
      </c>
      <c r="BV16" s="325">
        <v>46350</v>
      </c>
      <c r="BW16" s="325">
        <v>46760</v>
      </c>
      <c r="BX16" s="325">
        <v>47140</v>
      </c>
      <c r="BY16" s="325"/>
      <c r="BZ16" s="325">
        <v>46990</v>
      </c>
      <c r="CA16" s="325"/>
      <c r="CB16" s="325">
        <v>49300</v>
      </c>
      <c r="CC16" s="325">
        <v>45300</v>
      </c>
      <c r="CD16" s="325">
        <v>48200</v>
      </c>
      <c r="CE16" s="325">
        <v>49650</v>
      </c>
      <c r="CF16" s="325">
        <v>49340</v>
      </c>
      <c r="CG16" s="325">
        <v>49900</v>
      </c>
      <c r="CH16" s="325">
        <v>48540</v>
      </c>
      <c r="CI16" s="325">
        <v>49230</v>
      </c>
      <c r="CJ16" s="325">
        <v>48570</v>
      </c>
      <c r="CK16" s="325">
        <v>47200</v>
      </c>
      <c r="CL16" s="325">
        <v>49250</v>
      </c>
      <c r="CM16" s="325">
        <v>47600</v>
      </c>
      <c r="CN16" s="325">
        <v>46400</v>
      </c>
      <c r="CO16" s="325">
        <v>46760</v>
      </c>
      <c r="CP16" s="325">
        <v>49400</v>
      </c>
      <c r="CQ16" s="325">
        <v>49750</v>
      </c>
      <c r="CR16" s="325"/>
      <c r="CS16" s="325">
        <v>48760</v>
      </c>
      <c r="CT16" s="325">
        <v>49840</v>
      </c>
      <c r="CU16" s="325">
        <v>46170</v>
      </c>
      <c r="CV16" s="325">
        <v>47730</v>
      </c>
      <c r="CW16" s="325">
        <v>48770</v>
      </c>
      <c r="CX16" s="325">
        <v>49430</v>
      </c>
      <c r="CY16" s="325">
        <v>49800</v>
      </c>
      <c r="CZ16" s="325"/>
      <c r="DA16" s="325">
        <v>48000</v>
      </c>
      <c r="DB16" s="325">
        <v>47381</v>
      </c>
      <c r="DC16" s="325">
        <v>49540</v>
      </c>
      <c r="DD16" s="325">
        <v>49700</v>
      </c>
      <c r="DE16" s="325">
        <v>45730</v>
      </c>
      <c r="DF16" s="325">
        <v>46100</v>
      </c>
      <c r="DG16" s="325">
        <v>47250</v>
      </c>
      <c r="DH16" s="325">
        <v>47361</v>
      </c>
      <c r="DI16" s="325">
        <v>47300</v>
      </c>
      <c r="DJ16" s="325">
        <v>45750</v>
      </c>
      <c r="DK16" s="325"/>
      <c r="DL16" s="325">
        <v>49770</v>
      </c>
      <c r="DM16" s="325">
        <v>45980</v>
      </c>
      <c r="DN16" s="325">
        <v>45430</v>
      </c>
      <c r="DO16" s="327">
        <v>47190</v>
      </c>
      <c r="DP16" s="21">
        <f t="shared" si="0"/>
        <v>108</v>
      </c>
    </row>
    <row r="17" spans="1:120" ht="64.5" thickBot="1" x14ac:dyDescent="0.3">
      <c r="A17" s="13" t="s">
        <v>132</v>
      </c>
      <c r="B17" s="325" t="s">
        <v>595</v>
      </c>
      <c r="C17" s="325" t="s">
        <v>609</v>
      </c>
      <c r="D17" s="325" t="s">
        <v>621</v>
      </c>
      <c r="E17" s="325" t="s">
        <v>632</v>
      </c>
      <c r="F17" s="325" t="s">
        <v>644</v>
      </c>
      <c r="G17" s="326" t="s">
        <v>277</v>
      </c>
      <c r="H17" s="325" t="s">
        <v>657</v>
      </c>
      <c r="I17" s="325" t="s">
        <v>295</v>
      </c>
      <c r="J17" s="325" t="s">
        <v>670</v>
      </c>
      <c r="K17" s="325" t="s">
        <v>683</v>
      </c>
      <c r="L17" s="325" t="s">
        <v>1677</v>
      </c>
      <c r="M17" s="325" t="s">
        <v>1700</v>
      </c>
      <c r="N17" s="325" t="s">
        <v>697</v>
      </c>
      <c r="O17" s="325" t="s">
        <v>708</v>
      </c>
      <c r="P17" s="325" t="s">
        <v>723</v>
      </c>
      <c r="Q17" s="325" t="s">
        <v>1377</v>
      </c>
      <c r="R17" s="325" t="s">
        <v>1712</v>
      </c>
      <c r="S17" s="325" t="s">
        <v>373</v>
      </c>
      <c r="T17" s="325" t="s">
        <v>1387</v>
      </c>
      <c r="U17" s="325"/>
      <c r="V17" s="325" t="s">
        <v>736</v>
      </c>
      <c r="W17" s="325" t="s">
        <v>751</v>
      </c>
      <c r="X17" s="325" t="s">
        <v>580</v>
      </c>
      <c r="Y17" s="325" t="s">
        <v>1354</v>
      </c>
      <c r="Z17" s="325" t="s">
        <v>328</v>
      </c>
      <c r="AA17" s="325" t="s">
        <v>1688</v>
      </c>
      <c r="AB17" s="325" t="s">
        <v>764</v>
      </c>
      <c r="AC17" s="325" t="s">
        <v>778</v>
      </c>
      <c r="AD17" s="325" t="s">
        <v>792</v>
      </c>
      <c r="AE17" s="325" t="s">
        <v>311</v>
      </c>
      <c r="AF17" s="325" t="s">
        <v>1399</v>
      </c>
      <c r="AG17" s="325" t="s">
        <v>820</v>
      </c>
      <c r="AH17" s="325" t="s">
        <v>807</v>
      </c>
      <c r="AI17" s="325" t="s">
        <v>834</v>
      </c>
      <c r="AJ17" s="325"/>
      <c r="AK17" s="325" t="s">
        <v>848</v>
      </c>
      <c r="AL17" s="325" t="s">
        <v>860</v>
      </c>
      <c r="AM17" s="325" t="s">
        <v>1724</v>
      </c>
      <c r="AN17" s="325" t="s">
        <v>872</v>
      </c>
      <c r="AO17" s="325"/>
      <c r="AP17" s="325" t="s">
        <v>884</v>
      </c>
      <c r="AQ17" s="325" t="s">
        <v>392</v>
      </c>
      <c r="AR17" s="325" t="s">
        <v>344</v>
      </c>
      <c r="AS17" s="325" t="s">
        <v>896</v>
      </c>
      <c r="AT17" s="325" t="s">
        <v>1736</v>
      </c>
      <c r="AU17" s="325" t="s">
        <v>357</v>
      </c>
      <c r="AV17" s="325" t="s">
        <v>1747</v>
      </c>
      <c r="AW17" s="325" t="s">
        <v>1603</v>
      </c>
      <c r="AX17" s="325" t="s">
        <v>919</v>
      </c>
      <c r="AY17" s="325" t="s">
        <v>908</v>
      </c>
      <c r="AZ17" s="325" t="s">
        <v>1365</v>
      </c>
      <c r="BA17" s="325" t="s">
        <v>407</v>
      </c>
      <c r="BB17" s="325" t="s">
        <v>933</v>
      </c>
      <c r="BC17" s="325" t="s">
        <v>423</v>
      </c>
      <c r="BD17" s="325" t="s">
        <v>1629</v>
      </c>
      <c r="BE17" s="325" t="s">
        <v>946</v>
      </c>
      <c r="BF17" s="325" t="s">
        <v>440</v>
      </c>
      <c r="BG17" s="325" t="s">
        <v>960</v>
      </c>
      <c r="BH17" s="325" t="s">
        <v>973</v>
      </c>
      <c r="BI17" s="325" t="s">
        <v>985</v>
      </c>
      <c r="BJ17" s="325" t="s">
        <v>1414</v>
      </c>
      <c r="BK17" s="325" t="s">
        <v>998</v>
      </c>
      <c r="BL17" s="325"/>
      <c r="BM17" s="325" t="s">
        <v>1640</v>
      </c>
      <c r="BN17" s="325" t="s">
        <v>1010</v>
      </c>
      <c r="BO17" s="325" t="s">
        <v>1021</v>
      </c>
      <c r="BP17" s="325" t="s">
        <v>1615</v>
      </c>
      <c r="BQ17" s="325" t="s">
        <v>1428</v>
      </c>
      <c r="BR17" s="325"/>
      <c r="BS17" s="325" t="s">
        <v>1031</v>
      </c>
      <c r="BT17" s="325" t="s">
        <v>453</v>
      </c>
      <c r="BU17" s="325" t="s">
        <v>1042</v>
      </c>
      <c r="BV17" s="325" t="s">
        <v>1444</v>
      </c>
      <c r="BW17" s="325" t="s">
        <v>466</v>
      </c>
      <c r="BX17" s="325" t="s">
        <v>481</v>
      </c>
      <c r="BY17" s="325"/>
      <c r="BZ17" s="325" t="s">
        <v>1760</v>
      </c>
      <c r="CA17" s="325"/>
      <c r="CB17" s="325" t="s">
        <v>1054</v>
      </c>
      <c r="CC17" s="325" t="s">
        <v>1066</v>
      </c>
      <c r="CD17" s="325" t="s">
        <v>498</v>
      </c>
      <c r="CE17" s="325" t="s">
        <v>1080</v>
      </c>
      <c r="CF17" s="325" t="s">
        <v>1091</v>
      </c>
      <c r="CG17" s="325" t="s">
        <v>1102</v>
      </c>
      <c r="CH17" s="325" t="s">
        <v>1456</v>
      </c>
      <c r="CI17" s="325" t="s">
        <v>1112</v>
      </c>
      <c r="CJ17" s="325" t="s">
        <v>1138</v>
      </c>
      <c r="CK17" s="325" t="s">
        <v>1770</v>
      </c>
      <c r="CL17" s="325" t="s">
        <v>1123</v>
      </c>
      <c r="CM17" s="325" t="s">
        <v>513</v>
      </c>
      <c r="CN17" s="325" t="s">
        <v>1151</v>
      </c>
      <c r="CO17" s="325" t="s">
        <v>1164</v>
      </c>
      <c r="CP17" s="325" t="s">
        <v>1176</v>
      </c>
      <c r="CQ17" s="325" t="s">
        <v>1470</v>
      </c>
      <c r="CR17" s="325"/>
      <c r="CS17" s="325" t="s">
        <v>1482</v>
      </c>
      <c r="CT17" s="325" t="s">
        <v>1494</v>
      </c>
      <c r="CU17" s="325" t="s">
        <v>1505</v>
      </c>
      <c r="CV17" s="325" t="s">
        <v>530</v>
      </c>
      <c r="CW17" s="325" t="s">
        <v>1514</v>
      </c>
      <c r="CX17" s="325" t="s">
        <v>1186</v>
      </c>
      <c r="CY17" s="325" t="s">
        <v>1197</v>
      </c>
      <c r="CZ17" s="325"/>
      <c r="DA17" s="325" t="s">
        <v>547</v>
      </c>
      <c r="DB17" s="325" t="s">
        <v>1778</v>
      </c>
      <c r="DC17" s="325" t="s">
        <v>1654</v>
      </c>
      <c r="DD17" s="325" t="s">
        <v>1527</v>
      </c>
      <c r="DE17" s="325" t="s">
        <v>1210</v>
      </c>
      <c r="DF17" s="325" t="s">
        <v>1535</v>
      </c>
      <c r="DG17" s="325" t="s">
        <v>562</v>
      </c>
      <c r="DH17" s="325" t="s">
        <v>1790</v>
      </c>
      <c r="DI17" s="325" t="s">
        <v>1222</v>
      </c>
      <c r="DJ17" s="325" t="s">
        <v>1231</v>
      </c>
      <c r="DK17" s="325"/>
      <c r="DL17" s="325" t="s">
        <v>1549</v>
      </c>
      <c r="DM17" s="325" t="s">
        <v>1669</v>
      </c>
      <c r="DN17" s="325" t="s">
        <v>1242</v>
      </c>
      <c r="DO17" s="327" t="s">
        <v>1256</v>
      </c>
      <c r="DP17" s="21">
        <f t="shared" si="0"/>
        <v>108</v>
      </c>
    </row>
    <row r="18" spans="1:120" ht="26.25" thickBot="1" x14ac:dyDescent="0.3">
      <c r="A18" s="13" t="s">
        <v>133</v>
      </c>
      <c r="B18" s="325" t="s">
        <v>596</v>
      </c>
      <c r="C18" s="325" t="s">
        <v>610</v>
      </c>
      <c r="D18" s="325" t="s">
        <v>622</v>
      </c>
      <c r="E18" s="325" t="s">
        <v>633</v>
      </c>
      <c r="F18" s="325" t="s">
        <v>645</v>
      </c>
      <c r="G18" s="326" t="s">
        <v>278</v>
      </c>
      <c r="H18" s="325" t="s">
        <v>658</v>
      </c>
      <c r="I18" s="325" t="s">
        <v>296</v>
      </c>
      <c r="J18" s="325" t="s">
        <v>671</v>
      </c>
      <c r="K18" s="325" t="s">
        <v>684</v>
      </c>
      <c r="L18" s="325" t="s">
        <v>1678</v>
      </c>
      <c r="M18" s="325" t="s">
        <v>1701</v>
      </c>
      <c r="N18" s="325" t="s">
        <v>698</v>
      </c>
      <c r="O18" s="325" t="s">
        <v>709</v>
      </c>
      <c r="P18" s="325">
        <v>3173825103</v>
      </c>
      <c r="Q18" s="325">
        <v>3459180006</v>
      </c>
      <c r="R18" s="325" t="s">
        <v>1713</v>
      </c>
      <c r="S18" s="325" t="s">
        <v>374</v>
      </c>
      <c r="T18" s="325" t="s">
        <v>1388</v>
      </c>
      <c r="U18" s="325"/>
      <c r="V18" s="325" t="s">
        <v>737</v>
      </c>
      <c r="W18" s="325" t="s">
        <v>752</v>
      </c>
      <c r="X18" s="325" t="s">
        <v>581</v>
      </c>
      <c r="Y18" s="325" t="s">
        <v>1355</v>
      </c>
      <c r="Z18" s="325" t="s">
        <v>329</v>
      </c>
      <c r="AA18" s="325" t="s">
        <v>1689</v>
      </c>
      <c r="AB18" s="325" t="s">
        <v>765</v>
      </c>
      <c r="AC18" s="325" t="s">
        <v>779</v>
      </c>
      <c r="AD18" s="325" t="s">
        <v>793</v>
      </c>
      <c r="AE18" s="325" t="s">
        <v>312</v>
      </c>
      <c r="AF18" s="325" t="s">
        <v>1400</v>
      </c>
      <c r="AG18" s="325" t="s">
        <v>821</v>
      </c>
      <c r="AH18" s="325" t="s">
        <v>808</v>
      </c>
      <c r="AI18" s="325" t="s">
        <v>835</v>
      </c>
      <c r="AJ18" s="325"/>
      <c r="AK18" s="325" t="s">
        <v>849</v>
      </c>
      <c r="AL18" s="325" t="s">
        <v>861</v>
      </c>
      <c r="AM18" s="325" t="s">
        <v>1725</v>
      </c>
      <c r="AN18" s="325" t="s">
        <v>873</v>
      </c>
      <c r="AO18" s="325"/>
      <c r="AP18" s="325" t="s">
        <v>885</v>
      </c>
      <c r="AQ18" s="325" t="s">
        <v>393</v>
      </c>
      <c r="AR18" s="325" t="s">
        <v>345</v>
      </c>
      <c r="AS18" s="325" t="s">
        <v>897</v>
      </c>
      <c r="AT18" s="325" t="s">
        <v>1737</v>
      </c>
      <c r="AU18" s="325" t="s">
        <v>358</v>
      </c>
      <c r="AV18" s="325" t="s">
        <v>1748</v>
      </c>
      <c r="AW18" s="325" t="s">
        <v>1604</v>
      </c>
      <c r="AX18" s="325" t="s">
        <v>920</v>
      </c>
      <c r="AY18" s="325" t="s">
        <v>909</v>
      </c>
      <c r="AZ18" s="325" t="s">
        <v>1366</v>
      </c>
      <c r="BA18" s="325" t="s">
        <v>408</v>
      </c>
      <c r="BB18" s="325" t="s">
        <v>934</v>
      </c>
      <c r="BC18" s="325" t="s">
        <v>424</v>
      </c>
      <c r="BD18" s="325" t="s">
        <v>1630</v>
      </c>
      <c r="BE18" s="325" t="s">
        <v>947</v>
      </c>
      <c r="BF18" s="325" t="s">
        <v>441</v>
      </c>
      <c r="BG18" s="325" t="s">
        <v>961</v>
      </c>
      <c r="BH18" s="325" t="s">
        <v>974</v>
      </c>
      <c r="BI18" s="325" t="s">
        <v>986</v>
      </c>
      <c r="BJ18" s="325" t="s">
        <v>1415</v>
      </c>
      <c r="BK18" s="325" t="s">
        <v>999</v>
      </c>
      <c r="BL18" s="325"/>
      <c r="BM18" s="325" t="s">
        <v>1641</v>
      </c>
      <c r="BN18" s="325" t="s">
        <v>1011</v>
      </c>
      <c r="BO18" s="325" t="s">
        <v>1022</v>
      </c>
      <c r="BP18" s="325" t="s">
        <v>1616</v>
      </c>
      <c r="BQ18" s="325" t="s">
        <v>1429</v>
      </c>
      <c r="BR18" s="325"/>
      <c r="BS18" s="325" t="s">
        <v>1032</v>
      </c>
      <c r="BT18" s="325" t="s">
        <v>454</v>
      </c>
      <c r="BU18" s="325" t="s">
        <v>1043</v>
      </c>
      <c r="BV18" s="325" t="s">
        <v>1445</v>
      </c>
      <c r="BW18" s="325" t="s">
        <v>467</v>
      </c>
      <c r="BX18" s="325" t="s">
        <v>482</v>
      </c>
      <c r="BY18" s="325"/>
      <c r="BZ18" s="325" t="s">
        <v>1761</v>
      </c>
      <c r="CA18" s="325"/>
      <c r="CB18" s="325" t="s">
        <v>1055</v>
      </c>
      <c r="CC18" s="325" t="s">
        <v>1067</v>
      </c>
      <c r="CD18" s="325" t="s">
        <v>499</v>
      </c>
      <c r="CE18" s="325" t="s">
        <v>1081</v>
      </c>
      <c r="CF18" s="325" t="s">
        <v>1092</v>
      </c>
      <c r="CG18" s="325" t="s">
        <v>1103</v>
      </c>
      <c r="CH18" s="325" t="s">
        <v>1457</v>
      </c>
      <c r="CI18" s="325" t="s">
        <v>1113</v>
      </c>
      <c r="CJ18" s="325" t="s">
        <v>1139</v>
      </c>
      <c r="CK18" s="325" t="s">
        <v>1771</v>
      </c>
      <c r="CL18" s="325" t="s">
        <v>1124</v>
      </c>
      <c r="CM18" s="325" t="s">
        <v>514</v>
      </c>
      <c r="CN18" s="325" t="s">
        <v>1152</v>
      </c>
      <c r="CO18" s="325" t="s">
        <v>1165</v>
      </c>
      <c r="CP18" s="325" t="s">
        <v>1177</v>
      </c>
      <c r="CQ18" s="325" t="s">
        <v>1471</v>
      </c>
      <c r="CR18" s="325"/>
      <c r="CS18" s="325" t="s">
        <v>1483</v>
      </c>
      <c r="CT18" s="325" t="s">
        <v>1495</v>
      </c>
      <c r="CU18" s="325" t="s">
        <v>1506</v>
      </c>
      <c r="CV18" s="325" t="s">
        <v>531</v>
      </c>
      <c r="CW18" s="325" t="s">
        <v>1515</v>
      </c>
      <c r="CX18" s="325" t="s">
        <v>1187</v>
      </c>
      <c r="CY18" s="325" t="s">
        <v>1198</v>
      </c>
      <c r="CZ18" s="325"/>
      <c r="DA18" s="325" t="s">
        <v>548</v>
      </c>
      <c r="DB18" s="325" t="s">
        <v>1779</v>
      </c>
      <c r="DC18" s="325" t="s">
        <v>1655</v>
      </c>
      <c r="DD18" s="325" t="s">
        <v>1528</v>
      </c>
      <c r="DE18" s="325" t="s">
        <v>1211</v>
      </c>
      <c r="DF18" s="325" t="s">
        <v>1536</v>
      </c>
      <c r="DG18" s="325" t="s">
        <v>563</v>
      </c>
      <c r="DH18" s="325" t="s">
        <v>1791</v>
      </c>
      <c r="DI18" s="325" t="s">
        <v>1223</v>
      </c>
      <c r="DJ18" s="325" t="s">
        <v>1232</v>
      </c>
      <c r="DK18" s="325"/>
      <c r="DL18" s="325" t="s">
        <v>1550</v>
      </c>
      <c r="DM18" s="325" t="s">
        <v>1670</v>
      </c>
      <c r="DN18" s="325" t="s">
        <v>1243</v>
      </c>
      <c r="DO18" s="327" t="s">
        <v>1257</v>
      </c>
      <c r="DP18" s="21">
        <f t="shared" si="0"/>
        <v>108</v>
      </c>
    </row>
    <row r="19" spans="1:120" ht="15.75" thickBot="1" x14ac:dyDescent="0.3">
      <c r="A19" s="13" t="s">
        <v>134</v>
      </c>
      <c r="B19" s="325" t="s">
        <v>597</v>
      </c>
      <c r="C19" s="325">
        <v>0</v>
      </c>
      <c r="D19" s="325">
        <v>3867520302</v>
      </c>
      <c r="E19" s="325">
        <v>3724240384</v>
      </c>
      <c r="F19" s="325" t="s">
        <v>646</v>
      </c>
      <c r="G19" s="326">
        <v>3757587087</v>
      </c>
      <c r="H19" s="325" t="s">
        <v>659</v>
      </c>
      <c r="I19" s="325" t="s">
        <v>297</v>
      </c>
      <c r="J19" s="325">
        <v>3747480385</v>
      </c>
      <c r="K19" s="325">
        <v>3264250114</v>
      </c>
      <c r="L19" s="325" t="s">
        <v>1679</v>
      </c>
      <c r="M19" s="325" t="s">
        <v>1702</v>
      </c>
      <c r="N19" s="325">
        <v>3919173009</v>
      </c>
      <c r="O19" s="325" t="s">
        <v>710</v>
      </c>
      <c r="P19" s="325">
        <v>3173825100</v>
      </c>
      <c r="Q19" s="325">
        <v>3459180212</v>
      </c>
      <c r="R19" s="325" t="s">
        <v>1714</v>
      </c>
      <c r="S19" s="325" t="s">
        <v>375</v>
      </c>
      <c r="T19" s="325" t="s">
        <v>1389</v>
      </c>
      <c r="U19" s="325"/>
      <c r="V19" s="325" t="s">
        <v>738</v>
      </c>
      <c r="W19" s="325">
        <v>3153553083</v>
      </c>
      <c r="X19" s="325" t="s">
        <v>582</v>
      </c>
      <c r="Y19" s="325">
        <v>3777730009</v>
      </c>
      <c r="Z19" s="325">
        <v>4999922550</v>
      </c>
      <c r="AA19" s="325" t="s">
        <v>1690</v>
      </c>
      <c r="AB19" s="325" t="s">
        <v>766</v>
      </c>
      <c r="AC19" s="325">
        <v>3163843085</v>
      </c>
      <c r="AD19" s="325" t="s">
        <v>794</v>
      </c>
      <c r="AE19" s="325" t="s">
        <v>313</v>
      </c>
      <c r="AF19" s="325" t="s">
        <v>1401</v>
      </c>
      <c r="AG19" s="325" t="s">
        <v>822</v>
      </c>
      <c r="AH19" s="325">
        <v>0</v>
      </c>
      <c r="AI19" s="325">
        <v>3434315121</v>
      </c>
      <c r="AJ19" s="325"/>
      <c r="AK19" s="325">
        <v>3867530785</v>
      </c>
      <c r="AL19" s="325">
        <v>3213872091</v>
      </c>
      <c r="AM19" s="325" t="s">
        <v>1726</v>
      </c>
      <c r="AN19" s="325" t="s">
        <v>874</v>
      </c>
      <c r="AO19" s="325"/>
      <c r="AP19" s="325">
        <v>4579837148</v>
      </c>
      <c r="AQ19" s="325">
        <v>0</v>
      </c>
      <c r="AR19" s="325" t="s">
        <v>345</v>
      </c>
      <c r="AS19" s="325" t="s">
        <v>898</v>
      </c>
      <c r="AT19" s="325" t="s">
        <v>1738</v>
      </c>
      <c r="AU19" s="325" t="s">
        <v>359</v>
      </c>
      <c r="AV19" s="325" t="s">
        <v>1749</v>
      </c>
      <c r="AW19" s="325" t="s">
        <v>1605</v>
      </c>
      <c r="AX19" s="325" t="s">
        <v>921</v>
      </c>
      <c r="AY19" s="325">
        <v>0</v>
      </c>
      <c r="AZ19" s="325" t="s">
        <v>1367</v>
      </c>
      <c r="BA19" s="325">
        <v>4747465900</v>
      </c>
      <c r="BB19" s="325" t="s">
        <v>935</v>
      </c>
      <c r="BC19" s="325" t="s">
        <v>425</v>
      </c>
      <c r="BD19" s="325" t="s">
        <v>1631</v>
      </c>
      <c r="BE19" s="325" t="s">
        <v>947</v>
      </c>
      <c r="BF19" s="325">
        <v>0</v>
      </c>
      <c r="BG19" s="325" t="s">
        <v>962</v>
      </c>
      <c r="BH19" s="325" t="s">
        <v>975</v>
      </c>
      <c r="BI19" s="325" t="s">
        <v>987</v>
      </c>
      <c r="BJ19" s="325" t="s">
        <v>1416</v>
      </c>
      <c r="BK19" s="325">
        <v>3929223240</v>
      </c>
      <c r="BL19" s="325"/>
      <c r="BM19" s="325" t="s">
        <v>1642</v>
      </c>
      <c r="BN19" s="325" t="s">
        <v>1012</v>
      </c>
      <c r="BO19" s="325">
        <v>3573750058</v>
      </c>
      <c r="BP19" s="325" t="s">
        <v>1617</v>
      </c>
      <c r="BQ19" s="325" t="s">
        <v>1430</v>
      </c>
      <c r="BR19" s="325"/>
      <c r="BS19" s="325">
        <v>0</v>
      </c>
      <c r="BT19" s="325">
        <v>3477180666</v>
      </c>
      <c r="BU19" s="325" t="s">
        <v>1044</v>
      </c>
      <c r="BV19" s="325" t="s">
        <v>1446</v>
      </c>
      <c r="BW19" s="325">
        <v>0</v>
      </c>
      <c r="BX19" s="325">
        <v>0</v>
      </c>
      <c r="BY19" s="325"/>
      <c r="BZ19" s="325" t="s">
        <v>1762</v>
      </c>
      <c r="CA19" s="325"/>
      <c r="CB19" s="325" t="s">
        <v>1056</v>
      </c>
      <c r="CC19" s="325" t="s">
        <v>1068</v>
      </c>
      <c r="CD19" s="325">
        <v>0</v>
      </c>
      <c r="CE19" s="325" t="s">
        <v>1082</v>
      </c>
      <c r="CF19" s="325">
        <v>3434320296</v>
      </c>
      <c r="CG19" s="325">
        <v>3714184000</v>
      </c>
      <c r="CH19" s="325" t="s">
        <v>1458</v>
      </c>
      <c r="CI19" s="325" t="s">
        <v>1114</v>
      </c>
      <c r="CJ19" s="325" t="s">
        <v>1140</v>
      </c>
      <c r="CK19" s="325">
        <v>3467872142</v>
      </c>
      <c r="CL19" s="325" t="s">
        <v>1125</v>
      </c>
      <c r="CM19" s="325">
        <v>3787888700</v>
      </c>
      <c r="CN19" s="325" t="s">
        <v>1153</v>
      </c>
      <c r="CO19" s="325" t="s">
        <v>1166</v>
      </c>
      <c r="CP19" s="325">
        <v>3767685016</v>
      </c>
      <c r="CQ19" s="325" t="s">
        <v>1472</v>
      </c>
      <c r="CR19" s="325"/>
      <c r="CS19" s="325" t="s">
        <v>1484</v>
      </c>
      <c r="CT19" s="325">
        <v>3123215200</v>
      </c>
      <c r="CU19" s="325" t="s">
        <v>1507</v>
      </c>
      <c r="CV19" s="325" t="s">
        <v>532</v>
      </c>
      <c r="CW19" s="325" t="s">
        <v>1516</v>
      </c>
      <c r="CX19" s="325">
        <v>3767682660</v>
      </c>
      <c r="CY19" s="325" t="s">
        <v>1199</v>
      </c>
      <c r="CZ19" s="325"/>
      <c r="DA19" s="325">
        <v>0</v>
      </c>
      <c r="DB19" s="325" t="s">
        <v>1780</v>
      </c>
      <c r="DC19" s="325" t="s">
        <v>1656</v>
      </c>
      <c r="DD19" s="325" t="s">
        <v>1529</v>
      </c>
      <c r="DE19" s="325" t="s">
        <v>1211</v>
      </c>
      <c r="DF19" s="325" t="s">
        <v>1537</v>
      </c>
      <c r="DG19" s="325" t="s">
        <v>564</v>
      </c>
      <c r="DH19" s="325">
        <v>4314030150</v>
      </c>
      <c r="DI19" s="325">
        <v>0</v>
      </c>
      <c r="DJ19" s="325" t="s">
        <v>1233</v>
      </c>
      <c r="DK19" s="325"/>
      <c r="DL19" s="325" t="s">
        <v>1551</v>
      </c>
      <c r="DM19" s="325">
        <v>3919211768</v>
      </c>
      <c r="DN19" s="325" t="s">
        <v>1244</v>
      </c>
      <c r="DO19" s="327" t="s">
        <v>1258</v>
      </c>
      <c r="DP19" s="21">
        <f t="shared" si="0"/>
        <v>108</v>
      </c>
    </row>
    <row r="20" spans="1:120" s="61" customFormat="1" ht="15.75" thickBot="1" x14ac:dyDescent="0.3">
      <c r="A20" s="26" t="s">
        <v>135</v>
      </c>
      <c r="B20" s="328"/>
      <c r="C20" s="328"/>
      <c r="D20" s="328"/>
      <c r="E20" s="328"/>
      <c r="F20" s="328"/>
      <c r="G20" s="328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1"/>
      <c r="DP20" s="60">
        <f t="shared" si="0"/>
        <v>0</v>
      </c>
    </row>
    <row r="21" spans="1:120" ht="26.25" thickBot="1" x14ac:dyDescent="0.3">
      <c r="A21" s="13" t="s">
        <v>136</v>
      </c>
      <c r="B21" s="325" t="s">
        <v>598</v>
      </c>
      <c r="C21" s="325" t="s">
        <v>598</v>
      </c>
      <c r="D21" s="325" t="s">
        <v>598</v>
      </c>
      <c r="E21" s="325" t="s">
        <v>279</v>
      </c>
      <c r="F21" s="325" t="s">
        <v>598</v>
      </c>
      <c r="G21" s="326" t="s">
        <v>279</v>
      </c>
      <c r="H21" s="325" t="s">
        <v>598</v>
      </c>
      <c r="I21" s="325" t="s">
        <v>279</v>
      </c>
      <c r="J21" s="325" t="s">
        <v>598</v>
      </c>
      <c r="K21" s="325" t="s">
        <v>598</v>
      </c>
      <c r="L21" s="325" t="s">
        <v>711</v>
      </c>
      <c r="M21" s="325" t="s">
        <v>598</v>
      </c>
      <c r="N21" s="325" t="s">
        <v>699</v>
      </c>
      <c r="O21" s="325" t="s">
        <v>711</v>
      </c>
      <c r="P21" s="325" t="s">
        <v>598</v>
      </c>
      <c r="Q21" s="325" t="s">
        <v>598</v>
      </c>
      <c r="R21" s="325" t="s">
        <v>598</v>
      </c>
      <c r="S21" s="325" t="s">
        <v>376</v>
      </c>
      <c r="T21" s="325" t="s">
        <v>598</v>
      </c>
      <c r="U21" s="325"/>
      <c r="V21" s="325" t="s">
        <v>598</v>
      </c>
      <c r="W21" s="325" t="s">
        <v>598</v>
      </c>
      <c r="X21" s="325" t="s">
        <v>279</v>
      </c>
      <c r="Y21" s="325" t="s">
        <v>598</v>
      </c>
      <c r="Z21" s="325" t="s">
        <v>330</v>
      </c>
      <c r="AA21" s="325" t="s">
        <v>598</v>
      </c>
      <c r="AB21" s="325" t="s">
        <v>598</v>
      </c>
      <c r="AC21" s="325" t="s">
        <v>598</v>
      </c>
      <c r="AD21" s="325" t="s">
        <v>598</v>
      </c>
      <c r="AE21" s="325" t="s">
        <v>279</v>
      </c>
      <c r="AF21" s="325" t="s">
        <v>598</v>
      </c>
      <c r="AG21" s="325" t="s">
        <v>823</v>
      </c>
      <c r="AH21" s="325" t="s">
        <v>598</v>
      </c>
      <c r="AI21" s="325" t="s">
        <v>598</v>
      </c>
      <c r="AJ21" s="325"/>
      <c r="AK21" s="325" t="s">
        <v>711</v>
      </c>
      <c r="AL21" s="325" t="s">
        <v>376</v>
      </c>
      <c r="AM21" s="325" t="s">
        <v>598</v>
      </c>
      <c r="AN21" s="325" t="s">
        <v>598</v>
      </c>
      <c r="AO21" s="325"/>
      <c r="AP21" s="325" t="s">
        <v>598</v>
      </c>
      <c r="AQ21" s="325" t="s">
        <v>279</v>
      </c>
      <c r="AR21" s="325" t="s">
        <v>279</v>
      </c>
      <c r="AS21" s="325" t="s">
        <v>598</v>
      </c>
      <c r="AT21" s="325" t="s">
        <v>598</v>
      </c>
      <c r="AU21" s="325" t="s">
        <v>279</v>
      </c>
      <c r="AV21" s="325" t="s">
        <v>598</v>
      </c>
      <c r="AW21" s="325" t="s">
        <v>598</v>
      </c>
      <c r="AX21" s="325" t="s">
        <v>376</v>
      </c>
      <c r="AY21" s="325" t="s">
        <v>598</v>
      </c>
      <c r="AZ21" s="325" t="s">
        <v>711</v>
      </c>
      <c r="BA21" s="325" t="s">
        <v>376</v>
      </c>
      <c r="BB21" s="325" t="s">
        <v>598</v>
      </c>
      <c r="BC21" s="325" t="s">
        <v>330</v>
      </c>
      <c r="BD21" s="325" t="s">
        <v>598</v>
      </c>
      <c r="BE21" s="325" t="s">
        <v>598</v>
      </c>
      <c r="BF21" s="325" t="s">
        <v>279</v>
      </c>
      <c r="BG21" s="325" t="s">
        <v>279</v>
      </c>
      <c r="BH21" s="325" t="s">
        <v>598</v>
      </c>
      <c r="BI21" s="325" t="s">
        <v>598</v>
      </c>
      <c r="BJ21" s="325" t="s">
        <v>598</v>
      </c>
      <c r="BK21" s="325" t="s">
        <v>376</v>
      </c>
      <c r="BL21" s="325"/>
      <c r="BM21" s="325" t="s">
        <v>598</v>
      </c>
      <c r="BN21" s="325" t="s">
        <v>598</v>
      </c>
      <c r="BO21" s="325" t="s">
        <v>598</v>
      </c>
      <c r="BP21" s="325" t="s">
        <v>598</v>
      </c>
      <c r="BQ21" s="325" t="s">
        <v>598</v>
      </c>
      <c r="BR21" s="325"/>
      <c r="BS21" s="325" t="s">
        <v>598</v>
      </c>
      <c r="BT21" s="325" t="s">
        <v>279</v>
      </c>
      <c r="BU21" s="325" t="s">
        <v>598</v>
      </c>
      <c r="BV21" s="325" t="s">
        <v>598</v>
      </c>
      <c r="BW21" s="325" t="s">
        <v>279</v>
      </c>
      <c r="BX21" s="325" t="s">
        <v>483</v>
      </c>
      <c r="BY21" s="325"/>
      <c r="BZ21" s="325" t="s">
        <v>598</v>
      </c>
      <c r="CA21" s="325"/>
      <c r="CB21" s="325" t="s">
        <v>598</v>
      </c>
      <c r="CC21" s="325" t="s">
        <v>598</v>
      </c>
      <c r="CD21" s="325" t="s">
        <v>500</v>
      </c>
      <c r="CE21" s="325" t="s">
        <v>1083</v>
      </c>
      <c r="CF21" s="325" t="s">
        <v>279</v>
      </c>
      <c r="CG21" s="325" t="s">
        <v>598</v>
      </c>
      <c r="CH21" s="325" t="s">
        <v>598</v>
      </c>
      <c r="CI21" s="325" t="s">
        <v>598</v>
      </c>
      <c r="CJ21" s="325" t="s">
        <v>598</v>
      </c>
      <c r="CK21" s="325" t="s">
        <v>598</v>
      </c>
      <c r="CL21" s="325" t="s">
        <v>1126</v>
      </c>
      <c r="CM21" s="325" t="s">
        <v>515</v>
      </c>
      <c r="CN21" s="325" t="s">
        <v>598</v>
      </c>
      <c r="CO21" s="325" t="s">
        <v>598</v>
      </c>
      <c r="CP21" s="325" t="s">
        <v>376</v>
      </c>
      <c r="CQ21" s="325" t="s">
        <v>598</v>
      </c>
      <c r="CR21" s="325"/>
      <c r="CS21" s="325" t="s">
        <v>598</v>
      </c>
      <c r="CT21" s="325" t="s">
        <v>598</v>
      </c>
      <c r="CU21" s="325" t="s">
        <v>598</v>
      </c>
      <c r="CV21" s="325" t="s">
        <v>279</v>
      </c>
      <c r="CW21" s="325" t="s">
        <v>598</v>
      </c>
      <c r="CX21" s="325" t="s">
        <v>376</v>
      </c>
      <c r="CY21" s="325" t="s">
        <v>598</v>
      </c>
      <c r="CZ21" s="325"/>
      <c r="DA21" s="325" t="s">
        <v>279</v>
      </c>
      <c r="DB21" s="325" t="s">
        <v>598</v>
      </c>
      <c r="DC21" s="325" t="s">
        <v>598</v>
      </c>
      <c r="DD21" s="325" t="s">
        <v>598</v>
      </c>
      <c r="DE21" s="325" t="s">
        <v>598</v>
      </c>
      <c r="DF21" s="325" t="s">
        <v>598</v>
      </c>
      <c r="DG21" s="325" t="s">
        <v>279</v>
      </c>
      <c r="DH21" s="325" t="s">
        <v>598</v>
      </c>
      <c r="DI21" s="325" t="s">
        <v>598</v>
      </c>
      <c r="DJ21" s="325" t="s">
        <v>598</v>
      </c>
      <c r="DK21" s="325"/>
      <c r="DL21" s="325" t="s">
        <v>598</v>
      </c>
      <c r="DM21" s="325" t="s">
        <v>598</v>
      </c>
      <c r="DN21" s="325" t="s">
        <v>598</v>
      </c>
      <c r="DO21" s="327" t="s">
        <v>279</v>
      </c>
      <c r="DP21" s="21">
        <f t="shared" si="0"/>
        <v>108</v>
      </c>
    </row>
    <row r="22" spans="1:120" ht="39" thickBot="1" x14ac:dyDescent="0.3">
      <c r="A22" s="13" t="s">
        <v>137</v>
      </c>
      <c r="B22" s="325" t="s">
        <v>599</v>
      </c>
      <c r="C22" s="325" t="s">
        <v>611</v>
      </c>
      <c r="D22" s="325" t="s">
        <v>623</v>
      </c>
      <c r="E22" s="325" t="s">
        <v>634</v>
      </c>
      <c r="F22" s="325" t="s">
        <v>647</v>
      </c>
      <c r="G22" s="326" t="s">
        <v>280</v>
      </c>
      <c r="H22" s="325" t="s">
        <v>660</v>
      </c>
      <c r="I22" s="325" t="s">
        <v>298</v>
      </c>
      <c r="J22" s="325" t="s">
        <v>672</v>
      </c>
      <c r="K22" s="325" t="s">
        <v>685</v>
      </c>
      <c r="L22" s="325" t="s">
        <v>1680</v>
      </c>
      <c r="M22" s="325" t="s">
        <v>1703</v>
      </c>
      <c r="N22" s="325" t="s">
        <v>700</v>
      </c>
      <c r="O22" s="325" t="s">
        <v>712</v>
      </c>
      <c r="P22" s="325" t="s">
        <v>724</v>
      </c>
      <c r="Q22" s="325" t="s">
        <v>1378</v>
      </c>
      <c r="R22" s="325" t="s">
        <v>1715</v>
      </c>
      <c r="S22" s="325" t="s">
        <v>377</v>
      </c>
      <c r="T22" s="325" t="s">
        <v>1390</v>
      </c>
      <c r="U22" s="325"/>
      <c r="V22" s="325" t="s">
        <v>739</v>
      </c>
      <c r="W22" s="325" t="s">
        <v>753</v>
      </c>
      <c r="X22" s="325" t="s">
        <v>583</v>
      </c>
      <c r="Y22" s="325" t="s">
        <v>1356</v>
      </c>
      <c r="Z22" s="325" t="s">
        <v>331</v>
      </c>
      <c r="AA22" s="325" t="s">
        <v>1691</v>
      </c>
      <c r="AB22" s="325" t="s">
        <v>767</v>
      </c>
      <c r="AC22" s="325" t="s">
        <v>780</v>
      </c>
      <c r="AD22" s="325" t="s">
        <v>795</v>
      </c>
      <c r="AE22" s="325" t="s">
        <v>314</v>
      </c>
      <c r="AF22" s="325" t="s">
        <v>1402</v>
      </c>
      <c r="AG22" s="325" t="s">
        <v>824</v>
      </c>
      <c r="AH22" s="325" t="s">
        <v>809</v>
      </c>
      <c r="AI22" s="325" t="s">
        <v>836</v>
      </c>
      <c r="AJ22" s="325"/>
      <c r="AK22" s="325" t="s">
        <v>850</v>
      </c>
      <c r="AL22" s="325" t="s">
        <v>862</v>
      </c>
      <c r="AM22" s="325" t="s">
        <v>1727</v>
      </c>
      <c r="AN22" s="325" t="s">
        <v>875</v>
      </c>
      <c r="AO22" s="325"/>
      <c r="AP22" s="325" t="s">
        <v>886</v>
      </c>
      <c r="AQ22" s="325" t="s">
        <v>394</v>
      </c>
      <c r="AR22" s="325" t="s">
        <v>346</v>
      </c>
      <c r="AS22" s="325" t="s">
        <v>899</v>
      </c>
      <c r="AT22" s="325" t="s">
        <v>1739</v>
      </c>
      <c r="AU22" s="325" t="s">
        <v>360</v>
      </c>
      <c r="AV22" s="325" t="s">
        <v>1750</v>
      </c>
      <c r="AW22" s="325" t="s">
        <v>1606</v>
      </c>
      <c r="AX22" s="325" t="s">
        <v>922</v>
      </c>
      <c r="AY22" s="325" t="s">
        <v>910</v>
      </c>
      <c r="AZ22" s="325" t="s">
        <v>1368</v>
      </c>
      <c r="BA22" s="325" t="s">
        <v>409</v>
      </c>
      <c r="BB22" s="325" t="s">
        <v>936</v>
      </c>
      <c r="BC22" s="325" t="s">
        <v>426</v>
      </c>
      <c r="BD22" s="325" t="s">
        <v>1632</v>
      </c>
      <c r="BE22" s="325" t="s">
        <v>948</v>
      </c>
      <c r="BF22" s="325" t="s">
        <v>442</v>
      </c>
      <c r="BG22" s="325" t="s">
        <v>963</v>
      </c>
      <c r="BH22" s="325" t="s">
        <v>976</v>
      </c>
      <c r="BI22" s="325" t="s">
        <v>988</v>
      </c>
      <c r="BJ22" s="325" t="s">
        <v>1417</v>
      </c>
      <c r="BK22" s="325" t="s">
        <v>1000</v>
      </c>
      <c r="BL22" s="325"/>
      <c r="BM22" s="325" t="s">
        <v>1643</v>
      </c>
      <c r="BN22" s="325" t="s">
        <v>1013</v>
      </c>
      <c r="BO22" s="325" t="s">
        <v>1023</v>
      </c>
      <c r="BP22" s="325" t="s">
        <v>1618</v>
      </c>
      <c r="BQ22" s="325" t="s">
        <v>1431</v>
      </c>
      <c r="BR22" s="325"/>
      <c r="BS22" s="325" t="s">
        <v>1033</v>
      </c>
      <c r="BT22" s="325" t="s">
        <v>455</v>
      </c>
      <c r="BU22" s="325" t="s">
        <v>1045</v>
      </c>
      <c r="BV22" s="325" t="s">
        <v>1447</v>
      </c>
      <c r="BW22" s="325" t="s">
        <v>468</v>
      </c>
      <c r="BX22" s="325" t="s">
        <v>484</v>
      </c>
      <c r="BY22" s="325"/>
      <c r="BZ22" s="325" t="s">
        <v>1763</v>
      </c>
      <c r="CA22" s="325"/>
      <c r="CB22" s="325" t="s">
        <v>1057</v>
      </c>
      <c r="CC22" s="325" t="s">
        <v>1069</v>
      </c>
      <c r="CD22" s="325" t="s">
        <v>501</v>
      </c>
      <c r="CE22" s="325" t="s">
        <v>1084</v>
      </c>
      <c r="CF22" s="325" t="s">
        <v>1093</v>
      </c>
      <c r="CG22" s="325" t="s">
        <v>1104</v>
      </c>
      <c r="CH22" s="325" t="s">
        <v>1459</v>
      </c>
      <c r="CI22" s="325" t="s">
        <v>1115</v>
      </c>
      <c r="CJ22" s="325" t="s">
        <v>1141</v>
      </c>
      <c r="CK22" s="325" t="s">
        <v>1772</v>
      </c>
      <c r="CL22" s="325" t="s">
        <v>1127</v>
      </c>
      <c r="CM22" s="325" t="s">
        <v>516</v>
      </c>
      <c r="CN22" s="325" t="s">
        <v>1154</v>
      </c>
      <c r="CO22" s="325" t="s">
        <v>1167</v>
      </c>
      <c r="CP22" s="325" t="s">
        <v>1178</v>
      </c>
      <c r="CQ22" s="325" t="s">
        <v>1473</v>
      </c>
      <c r="CR22" s="325"/>
      <c r="CS22" s="325" t="s">
        <v>1485</v>
      </c>
      <c r="CT22" s="325" t="s">
        <v>1496</v>
      </c>
      <c r="CU22" s="325" t="s">
        <v>1508</v>
      </c>
      <c r="CV22" s="325" t="s">
        <v>533</v>
      </c>
      <c r="CW22" s="325" t="s">
        <v>1517</v>
      </c>
      <c r="CX22" s="325" t="s">
        <v>1188</v>
      </c>
      <c r="CY22" s="325" t="s">
        <v>1200</v>
      </c>
      <c r="CZ22" s="325"/>
      <c r="DA22" s="325" t="s">
        <v>549</v>
      </c>
      <c r="DB22" s="325" t="s">
        <v>1781</v>
      </c>
      <c r="DC22" s="325" t="s">
        <v>1657</v>
      </c>
      <c r="DD22" s="325" t="s">
        <v>1530</v>
      </c>
      <c r="DE22" s="325" t="s">
        <v>1212</v>
      </c>
      <c r="DF22" s="325" t="s">
        <v>1538</v>
      </c>
      <c r="DG22" s="325" t="s">
        <v>565</v>
      </c>
      <c r="DH22" s="325" t="s">
        <v>1792</v>
      </c>
      <c r="DI22" s="325" t="s">
        <v>1224</v>
      </c>
      <c r="DJ22" s="325" t="s">
        <v>1234</v>
      </c>
      <c r="DK22" s="325"/>
      <c r="DL22" s="325" t="s">
        <v>1552</v>
      </c>
      <c r="DM22" s="325" t="s">
        <v>1671</v>
      </c>
      <c r="DN22" s="325" t="s">
        <v>1245</v>
      </c>
      <c r="DO22" s="327" t="s">
        <v>1259</v>
      </c>
      <c r="DP22" s="21">
        <f t="shared" si="0"/>
        <v>108</v>
      </c>
    </row>
    <row r="23" spans="1:120" ht="26.25" thickBot="1" x14ac:dyDescent="0.3">
      <c r="A23" s="13" t="s">
        <v>138</v>
      </c>
      <c r="B23" s="325">
        <v>0</v>
      </c>
      <c r="C23" s="325">
        <v>0</v>
      </c>
      <c r="D23" s="325">
        <v>0</v>
      </c>
      <c r="E23" s="325" t="s">
        <v>634</v>
      </c>
      <c r="F23" s="325">
        <v>0</v>
      </c>
      <c r="G23" s="326" t="s">
        <v>280</v>
      </c>
      <c r="H23" s="325">
        <v>0</v>
      </c>
      <c r="I23" s="325" t="s">
        <v>298</v>
      </c>
      <c r="J23" s="325">
        <v>0</v>
      </c>
      <c r="K23" s="325">
        <v>0</v>
      </c>
      <c r="L23" s="325">
        <v>0</v>
      </c>
      <c r="M23" s="325">
        <v>0</v>
      </c>
      <c r="N23" s="325" t="s">
        <v>700</v>
      </c>
      <c r="O23" s="325">
        <v>0</v>
      </c>
      <c r="P23" s="325">
        <v>0</v>
      </c>
      <c r="Q23" s="325">
        <v>0</v>
      </c>
      <c r="R23" s="325">
        <v>0</v>
      </c>
      <c r="S23" s="325" t="s">
        <v>378</v>
      </c>
      <c r="T23" s="325">
        <v>0</v>
      </c>
      <c r="U23" s="325"/>
      <c r="V23" s="325">
        <v>0</v>
      </c>
      <c r="W23" s="325">
        <v>0</v>
      </c>
      <c r="X23" s="325" t="s">
        <v>583</v>
      </c>
      <c r="Y23" s="325">
        <v>0</v>
      </c>
      <c r="Z23" s="325" t="s">
        <v>331</v>
      </c>
      <c r="AA23" s="325">
        <v>0</v>
      </c>
      <c r="AB23" s="325">
        <v>0</v>
      </c>
      <c r="AC23" s="325">
        <v>0</v>
      </c>
      <c r="AD23" s="325">
        <v>0</v>
      </c>
      <c r="AE23" s="325">
        <v>0</v>
      </c>
      <c r="AF23" s="325">
        <v>0</v>
      </c>
      <c r="AG23" s="325">
        <v>0</v>
      </c>
      <c r="AH23" s="325">
        <v>0</v>
      </c>
      <c r="AI23" s="325">
        <v>0</v>
      </c>
      <c r="AJ23" s="325"/>
      <c r="AK23" s="325">
        <v>0</v>
      </c>
      <c r="AL23" s="325">
        <v>0</v>
      </c>
      <c r="AM23" s="325">
        <v>0</v>
      </c>
      <c r="AN23" s="325">
        <v>0</v>
      </c>
      <c r="AO23" s="325"/>
      <c r="AP23" s="325">
        <v>0</v>
      </c>
      <c r="AQ23" s="325" t="s">
        <v>394</v>
      </c>
      <c r="AR23" s="325" t="s">
        <v>346</v>
      </c>
      <c r="AS23" s="325">
        <v>0</v>
      </c>
      <c r="AT23" s="325">
        <v>0</v>
      </c>
      <c r="AU23" s="325" t="s">
        <v>360</v>
      </c>
      <c r="AV23" s="325">
        <v>0</v>
      </c>
      <c r="AW23" s="325">
        <v>0</v>
      </c>
      <c r="AX23" s="325">
        <v>0</v>
      </c>
      <c r="AY23" s="325">
        <v>0</v>
      </c>
      <c r="AZ23" s="325">
        <v>0</v>
      </c>
      <c r="BA23" s="325">
        <v>0</v>
      </c>
      <c r="BB23" s="325">
        <v>0</v>
      </c>
      <c r="BC23" s="325" t="s">
        <v>426</v>
      </c>
      <c r="BD23" s="325">
        <v>0</v>
      </c>
      <c r="BE23" s="325">
        <v>0</v>
      </c>
      <c r="BF23" s="325" t="s">
        <v>442</v>
      </c>
      <c r="BG23" s="325" t="s">
        <v>963</v>
      </c>
      <c r="BH23" s="325">
        <v>0</v>
      </c>
      <c r="BI23" s="325">
        <v>0</v>
      </c>
      <c r="BJ23" s="325">
        <v>0</v>
      </c>
      <c r="BK23" s="325">
        <v>0</v>
      </c>
      <c r="BL23" s="325"/>
      <c r="BM23" s="325">
        <v>0</v>
      </c>
      <c r="BN23" s="325">
        <v>0</v>
      </c>
      <c r="BO23" s="325">
        <v>0</v>
      </c>
      <c r="BP23" s="325">
        <v>0</v>
      </c>
      <c r="BQ23" s="325">
        <v>0</v>
      </c>
      <c r="BR23" s="325"/>
      <c r="BS23" s="325">
        <v>0</v>
      </c>
      <c r="BT23" s="325" t="s">
        <v>455</v>
      </c>
      <c r="BU23" s="325">
        <v>0</v>
      </c>
      <c r="BV23" s="325">
        <v>0</v>
      </c>
      <c r="BW23" s="325" t="s">
        <v>468</v>
      </c>
      <c r="BX23" s="325" t="s">
        <v>485</v>
      </c>
      <c r="BY23" s="325"/>
      <c r="BZ23" s="325">
        <v>0</v>
      </c>
      <c r="CA23" s="325"/>
      <c r="CB23" s="325">
        <v>0</v>
      </c>
      <c r="CC23" s="325">
        <v>0</v>
      </c>
      <c r="CD23" s="325" t="s">
        <v>501</v>
      </c>
      <c r="CE23" s="325">
        <v>0</v>
      </c>
      <c r="CF23" s="325" t="s">
        <v>1093</v>
      </c>
      <c r="CG23" s="325">
        <v>0</v>
      </c>
      <c r="CH23" s="325">
        <v>0</v>
      </c>
      <c r="CI23" s="325">
        <v>0</v>
      </c>
      <c r="CJ23" s="325">
        <v>0</v>
      </c>
      <c r="CK23" s="325">
        <v>0</v>
      </c>
      <c r="CL23" s="325">
        <v>0</v>
      </c>
      <c r="CM23" s="325" t="s">
        <v>516</v>
      </c>
      <c r="CN23" s="325">
        <v>0</v>
      </c>
      <c r="CO23" s="325">
        <v>0</v>
      </c>
      <c r="CP23" s="325">
        <v>0</v>
      </c>
      <c r="CQ23" s="325">
        <v>0</v>
      </c>
      <c r="CR23" s="325"/>
      <c r="CS23" s="325">
        <v>0</v>
      </c>
      <c r="CT23" s="325">
        <v>0</v>
      </c>
      <c r="CU23" s="325">
        <v>0</v>
      </c>
      <c r="CV23" s="325" t="s">
        <v>533</v>
      </c>
      <c r="CW23" s="325">
        <v>0</v>
      </c>
      <c r="CX23" s="325">
        <v>0</v>
      </c>
      <c r="CY23" s="325">
        <v>0</v>
      </c>
      <c r="CZ23" s="325"/>
      <c r="DA23" s="325" t="s">
        <v>549</v>
      </c>
      <c r="DB23" s="325">
        <v>0</v>
      </c>
      <c r="DC23" s="325">
        <v>0</v>
      </c>
      <c r="DD23" s="325">
        <v>0</v>
      </c>
      <c r="DE23" s="325">
        <v>0</v>
      </c>
      <c r="DF23" s="325">
        <v>0</v>
      </c>
      <c r="DG23" s="325" t="s">
        <v>565</v>
      </c>
      <c r="DH23" s="325">
        <v>0</v>
      </c>
      <c r="DI23" s="325">
        <v>0</v>
      </c>
      <c r="DJ23" s="325">
        <v>0</v>
      </c>
      <c r="DK23" s="325"/>
      <c r="DL23" s="325">
        <v>0</v>
      </c>
      <c r="DM23" s="325">
        <v>0</v>
      </c>
      <c r="DN23" s="325">
        <v>0</v>
      </c>
      <c r="DO23" s="327" t="s">
        <v>1259</v>
      </c>
      <c r="DP23" s="21">
        <f t="shared" si="0"/>
        <v>108</v>
      </c>
    </row>
    <row r="24" spans="1:120" ht="39" thickBot="1" x14ac:dyDescent="0.3">
      <c r="A24" s="13" t="s">
        <v>139</v>
      </c>
      <c r="B24" s="325" t="s">
        <v>600</v>
      </c>
      <c r="C24" s="325" t="s">
        <v>612</v>
      </c>
      <c r="D24" s="325" t="s">
        <v>624</v>
      </c>
      <c r="E24" s="325" t="s">
        <v>635</v>
      </c>
      <c r="F24" s="325" t="s">
        <v>648</v>
      </c>
      <c r="G24" s="326" t="s">
        <v>281</v>
      </c>
      <c r="H24" s="325" t="s">
        <v>661</v>
      </c>
      <c r="I24" s="325" t="s">
        <v>299</v>
      </c>
      <c r="J24" s="325" t="s">
        <v>673</v>
      </c>
      <c r="K24" s="325" t="s">
        <v>686</v>
      </c>
      <c r="L24" s="325" t="s">
        <v>1681</v>
      </c>
      <c r="M24" s="325" t="s">
        <v>1704</v>
      </c>
      <c r="N24" s="325" t="s">
        <v>701</v>
      </c>
      <c r="O24" s="325" t="s">
        <v>713</v>
      </c>
      <c r="P24" s="325" t="s">
        <v>725</v>
      </c>
      <c r="Q24" s="325" t="s">
        <v>1379</v>
      </c>
      <c r="R24" s="325" t="s">
        <v>1716</v>
      </c>
      <c r="S24" s="325" t="s">
        <v>379</v>
      </c>
      <c r="T24" s="325" t="s">
        <v>1391</v>
      </c>
      <c r="U24" s="325"/>
      <c r="V24" s="325" t="s">
        <v>740</v>
      </c>
      <c r="W24" s="325" t="s">
        <v>754</v>
      </c>
      <c r="X24" s="325" t="s">
        <v>584</v>
      </c>
      <c r="Y24" s="325" t="s">
        <v>1357</v>
      </c>
      <c r="Z24" s="325" t="s">
        <v>332</v>
      </c>
      <c r="AA24" s="325" t="s">
        <v>1692</v>
      </c>
      <c r="AB24" s="325" t="s">
        <v>768</v>
      </c>
      <c r="AC24" s="325" t="s">
        <v>781</v>
      </c>
      <c r="AD24" s="325" t="s">
        <v>796</v>
      </c>
      <c r="AE24" s="325" t="s">
        <v>315</v>
      </c>
      <c r="AF24" s="325" t="s">
        <v>1403</v>
      </c>
      <c r="AG24" s="325" t="s">
        <v>825</v>
      </c>
      <c r="AH24" s="325" t="s">
        <v>810</v>
      </c>
      <c r="AI24" s="325" t="s">
        <v>837</v>
      </c>
      <c r="AJ24" s="325"/>
      <c r="AK24" s="325" t="s">
        <v>851</v>
      </c>
      <c r="AL24" s="325" t="s">
        <v>863</v>
      </c>
      <c r="AM24" s="325" t="s">
        <v>1728</v>
      </c>
      <c r="AN24" s="325" t="s">
        <v>876</v>
      </c>
      <c r="AO24" s="325"/>
      <c r="AP24" s="325" t="s">
        <v>887</v>
      </c>
      <c r="AQ24" s="325" t="s">
        <v>395</v>
      </c>
      <c r="AR24" s="325" t="s">
        <v>347</v>
      </c>
      <c r="AS24" s="325" t="s">
        <v>900</v>
      </c>
      <c r="AT24" s="325" t="s">
        <v>1740</v>
      </c>
      <c r="AU24" s="325" t="s">
        <v>361</v>
      </c>
      <c r="AV24" s="325" t="s">
        <v>1751</v>
      </c>
      <c r="AW24" s="325" t="s">
        <v>1607</v>
      </c>
      <c r="AX24" s="325" t="s">
        <v>923</v>
      </c>
      <c r="AY24" s="325" t="s">
        <v>911</v>
      </c>
      <c r="AZ24" s="325" t="s">
        <v>1369</v>
      </c>
      <c r="BA24" s="325" t="s">
        <v>410</v>
      </c>
      <c r="BB24" s="325" t="s">
        <v>937</v>
      </c>
      <c r="BC24" s="325" t="s">
        <v>427</v>
      </c>
      <c r="BD24" s="325" t="s">
        <v>1633</v>
      </c>
      <c r="BE24" s="325" t="s">
        <v>949</v>
      </c>
      <c r="BF24" s="325" t="s">
        <v>443</v>
      </c>
      <c r="BG24" s="325" t="s">
        <v>964</v>
      </c>
      <c r="BH24" s="325" t="s">
        <v>977</v>
      </c>
      <c r="BI24" s="325" t="s">
        <v>989</v>
      </c>
      <c r="BJ24" s="325" t="s">
        <v>1418</v>
      </c>
      <c r="BK24" s="325" t="s">
        <v>1001</v>
      </c>
      <c r="BL24" s="325"/>
      <c r="BM24" s="325" t="s">
        <v>1644</v>
      </c>
      <c r="BN24" s="325" t="s">
        <v>1014</v>
      </c>
      <c r="BO24" s="325" t="s">
        <v>1024</v>
      </c>
      <c r="BP24" s="325" t="s">
        <v>1619</v>
      </c>
      <c r="BQ24" s="325" t="s">
        <v>1432</v>
      </c>
      <c r="BR24" s="325"/>
      <c r="BS24" s="325" t="s">
        <v>1034</v>
      </c>
      <c r="BT24" s="325" t="s">
        <v>456</v>
      </c>
      <c r="BU24" s="325" t="s">
        <v>1046</v>
      </c>
      <c r="BV24" s="325" t="s">
        <v>1448</v>
      </c>
      <c r="BW24" s="325" t="s">
        <v>469</v>
      </c>
      <c r="BX24" s="325" t="s">
        <v>486</v>
      </c>
      <c r="BY24" s="325"/>
      <c r="BZ24" s="325" t="s">
        <v>1764</v>
      </c>
      <c r="CA24" s="325"/>
      <c r="CB24" s="325" t="s">
        <v>1058</v>
      </c>
      <c r="CC24" s="325" t="s">
        <v>1070</v>
      </c>
      <c r="CD24" s="325" t="s">
        <v>502</v>
      </c>
      <c r="CE24" s="325" t="s">
        <v>1085</v>
      </c>
      <c r="CF24" s="325" t="s">
        <v>1094</v>
      </c>
      <c r="CG24" s="325" t="s">
        <v>1105</v>
      </c>
      <c r="CH24" s="325" t="s">
        <v>1460</v>
      </c>
      <c r="CI24" s="325" t="s">
        <v>1116</v>
      </c>
      <c r="CJ24" s="325" t="s">
        <v>1142</v>
      </c>
      <c r="CK24" s="325" t="s">
        <v>1773</v>
      </c>
      <c r="CL24" s="325" t="s">
        <v>1128</v>
      </c>
      <c r="CM24" s="325" t="s">
        <v>517</v>
      </c>
      <c r="CN24" s="325" t="s">
        <v>1155</v>
      </c>
      <c r="CO24" s="325" t="s">
        <v>1168</v>
      </c>
      <c r="CP24" s="325" t="s">
        <v>1179</v>
      </c>
      <c r="CQ24" s="325" t="s">
        <v>1474</v>
      </c>
      <c r="CR24" s="325"/>
      <c r="CS24" s="325" t="s">
        <v>1486</v>
      </c>
      <c r="CT24" s="325" t="s">
        <v>1497</v>
      </c>
      <c r="CU24" s="325" t="s">
        <v>1509</v>
      </c>
      <c r="CV24" s="325" t="s">
        <v>534</v>
      </c>
      <c r="CW24" s="325" t="s">
        <v>1518</v>
      </c>
      <c r="CX24" s="325" t="s">
        <v>1189</v>
      </c>
      <c r="CY24" s="325" t="s">
        <v>1201</v>
      </c>
      <c r="CZ24" s="325"/>
      <c r="DA24" s="325" t="s">
        <v>550</v>
      </c>
      <c r="DB24" s="325" t="s">
        <v>1782</v>
      </c>
      <c r="DC24" s="325" t="s">
        <v>1658</v>
      </c>
      <c r="DD24" s="325" t="s">
        <v>1531</v>
      </c>
      <c r="DE24" s="325" t="s">
        <v>1213</v>
      </c>
      <c r="DF24" s="325" t="s">
        <v>1539</v>
      </c>
      <c r="DG24" s="325" t="s">
        <v>566</v>
      </c>
      <c r="DH24" s="325" t="s">
        <v>1793</v>
      </c>
      <c r="DI24" s="325" t="s">
        <v>1225</v>
      </c>
      <c r="DJ24" s="325" t="s">
        <v>1235</v>
      </c>
      <c r="DK24" s="325"/>
      <c r="DL24" s="325" t="s">
        <v>1553</v>
      </c>
      <c r="DM24" s="325" t="s">
        <v>1672</v>
      </c>
      <c r="DN24" s="325" t="s">
        <v>1246</v>
      </c>
      <c r="DO24" s="327" t="s">
        <v>1260</v>
      </c>
      <c r="DP24" s="21">
        <f t="shared" si="0"/>
        <v>108</v>
      </c>
    </row>
    <row r="25" spans="1:120" ht="51.75" thickBot="1" x14ac:dyDescent="0.3">
      <c r="A25" s="13" t="s">
        <v>140</v>
      </c>
      <c r="B25" s="325" t="s">
        <v>600</v>
      </c>
      <c r="C25" s="325" t="s">
        <v>612</v>
      </c>
      <c r="D25" s="325">
        <v>0</v>
      </c>
      <c r="E25" s="325" t="s">
        <v>635</v>
      </c>
      <c r="F25" s="325" t="s">
        <v>648</v>
      </c>
      <c r="G25" s="326" t="s">
        <v>281</v>
      </c>
      <c r="H25" s="325" t="s">
        <v>661</v>
      </c>
      <c r="I25" s="325" t="s">
        <v>300</v>
      </c>
      <c r="J25" s="325" t="s">
        <v>674</v>
      </c>
      <c r="K25" s="325" t="s">
        <v>687</v>
      </c>
      <c r="L25" s="325" t="s">
        <v>1681</v>
      </c>
      <c r="M25" s="325" t="s">
        <v>1705</v>
      </c>
      <c r="N25" s="325" t="s">
        <v>701</v>
      </c>
      <c r="O25" s="325" t="s">
        <v>713</v>
      </c>
      <c r="P25" s="325" t="s">
        <v>726</v>
      </c>
      <c r="Q25" s="325" t="s">
        <v>1380</v>
      </c>
      <c r="R25" s="325" t="s">
        <v>1716</v>
      </c>
      <c r="S25" s="325" t="s">
        <v>379</v>
      </c>
      <c r="T25" s="325" t="s">
        <v>1392</v>
      </c>
      <c r="U25" s="325"/>
      <c r="V25" s="325" t="s">
        <v>741</v>
      </c>
      <c r="W25" s="325" t="s">
        <v>754</v>
      </c>
      <c r="X25" s="325" t="s">
        <v>585</v>
      </c>
      <c r="Y25" s="325" t="s">
        <v>1358</v>
      </c>
      <c r="Z25" s="325" t="s">
        <v>333</v>
      </c>
      <c r="AA25" s="325" t="s">
        <v>1693</v>
      </c>
      <c r="AB25" s="325" t="s">
        <v>769</v>
      </c>
      <c r="AC25" s="325" t="s">
        <v>782</v>
      </c>
      <c r="AD25" s="325" t="s">
        <v>797</v>
      </c>
      <c r="AE25" s="325">
        <v>0</v>
      </c>
      <c r="AF25" s="325" t="s">
        <v>1404</v>
      </c>
      <c r="AG25" s="325" t="s">
        <v>826</v>
      </c>
      <c r="AH25" s="325" t="s">
        <v>810</v>
      </c>
      <c r="AI25" s="325" t="s">
        <v>838</v>
      </c>
      <c r="AJ25" s="325"/>
      <c r="AK25" s="325" t="s">
        <v>852</v>
      </c>
      <c r="AL25" s="325" t="s">
        <v>864</v>
      </c>
      <c r="AM25" s="325" t="s">
        <v>1728</v>
      </c>
      <c r="AN25" s="325" t="s">
        <v>876</v>
      </c>
      <c r="AO25" s="325"/>
      <c r="AP25" s="325" t="s">
        <v>887</v>
      </c>
      <c r="AQ25" s="325" t="s">
        <v>396</v>
      </c>
      <c r="AR25" s="325" t="s">
        <v>347</v>
      </c>
      <c r="AS25" s="325" t="s">
        <v>900</v>
      </c>
      <c r="AT25" s="325" t="s">
        <v>1740</v>
      </c>
      <c r="AU25" s="325" t="s">
        <v>362</v>
      </c>
      <c r="AV25" s="325" t="s">
        <v>1752</v>
      </c>
      <c r="AW25" s="325" t="s">
        <v>1607</v>
      </c>
      <c r="AX25" s="325" t="s">
        <v>923</v>
      </c>
      <c r="AY25" s="325" t="s">
        <v>911</v>
      </c>
      <c r="AZ25" s="325" t="s">
        <v>1370</v>
      </c>
      <c r="BA25" s="325" t="s">
        <v>411</v>
      </c>
      <c r="BB25" s="325" t="s">
        <v>938</v>
      </c>
      <c r="BC25" s="325" t="s">
        <v>428</v>
      </c>
      <c r="BD25" s="325" t="s">
        <v>1633</v>
      </c>
      <c r="BE25" s="325" t="s">
        <v>949</v>
      </c>
      <c r="BF25" s="325" t="s">
        <v>443</v>
      </c>
      <c r="BG25" s="325" t="s">
        <v>964</v>
      </c>
      <c r="BH25" s="325" t="s">
        <v>977</v>
      </c>
      <c r="BI25" s="325" t="s">
        <v>989</v>
      </c>
      <c r="BJ25" s="325" t="s">
        <v>1419</v>
      </c>
      <c r="BK25" s="325" t="s">
        <v>1001</v>
      </c>
      <c r="BL25" s="325"/>
      <c r="BM25" s="325" t="s">
        <v>1645</v>
      </c>
      <c r="BN25" s="325" t="s">
        <v>1014</v>
      </c>
      <c r="BO25" s="325" t="s">
        <v>1024</v>
      </c>
      <c r="BP25" s="325" t="s">
        <v>1620</v>
      </c>
      <c r="BQ25" s="325" t="s">
        <v>1432</v>
      </c>
      <c r="BR25" s="325"/>
      <c r="BS25" s="325" t="s">
        <v>1034</v>
      </c>
      <c r="BT25" s="325" t="s">
        <v>456</v>
      </c>
      <c r="BU25" s="325" t="s">
        <v>1047</v>
      </c>
      <c r="BV25" s="325" t="s">
        <v>1448</v>
      </c>
      <c r="BW25" s="325" t="s">
        <v>470</v>
      </c>
      <c r="BX25" s="325" t="s">
        <v>487</v>
      </c>
      <c r="BY25" s="325"/>
      <c r="BZ25" s="325" t="s">
        <v>1764</v>
      </c>
      <c r="CA25" s="325"/>
      <c r="CB25" s="325" t="s">
        <v>1058</v>
      </c>
      <c r="CC25" s="325" t="s">
        <v>1071</v>
      </c>
      <c r="CD25" s="325" t="s">
        <v>502</v>
      </c>
      <c r="CE25" s="325" t="s">
        <v>1085</v>
      </c>
      <c r="CF25" s="325" t="s">
        <v>1095</v>
      </c>
      <c r="CG25" s="325" t="s">
        <v>1660</v>
      </c>
      <c r="CH25" s="325" t="s">
        <v>1461</v>
      </c>
      <c r="CI25" s="325" t="s">
        <v>1116</v>
      </c>
      <c r="CJ25" s="325" t="s">
        <v>1142</v>
      </c>
      <c r="CK25" s="325" t="s">
        <v>1773</v>
      </c>
      <c r="CL25" s="325" t="s">
        <v>1129</v>
      </c>
      <c r="CM25" s="325" t="s">
        <v>518</v>
      </c>
      <c r="CN25" s="325" t="s">
        <v>1155</v>
      </c>
      <c r="CO25" s="325" t="s">
        <v>1168</v>
      </c>
      <c r="CP25" s="325" t="s">
        <v>1180</v>
      </c>
      <c r="CQ25" s="325" t="s">
        <v>1475</v>
      </c>
      <c r="CR25" s="325"/>
      <c r="CS25" s="325" t="s">
        <v>1486</v>
      </c>
      <c r="CT25" s="325" t="s">
        <v>1498</v>
      </c>
      <c r="CU25" s="325" t="s">
        <v>1509</v>
      </c>
      <c r="CV25" s="325" t="s">
        <v>534</v>
      </c>
      <c r="CW25" s="325" t="s">
        <v>1518</v>
      </c>
      <c r="CX25" s="325" t="s">
        <v>1190</v>
      </c>
      <c r="CY25" s="325" t="s">
        <v>1202</v>
      </c>
      <c r="CZ25" s="325"/>
      <c r="DA25" s="325" t="s">
        <v>551</v>
      </c>
      <c r="DB25" s="325" t="s">
        <v>1782</v>
      </c>
      <c r="DC25" s="325" t="s">
        <v>1658</v>
      </c>
      <c r="DD25" s="325" t="s">
        <v>1531</v>
      </c>
      <c r="DE25" s="325" t="s">
        <v>1214</v>
      </c>
      <c r="DF25" s="325" t="s">
        <v>1540</v>
      </c>
      <c r="DG25" s="325" t="s">
        <v>566</v>
      </c>
      <c r="DH25" s="325" t="s">
        <v>1793</v>
      </c>
      <c r="DI25" s="325" t="s">
        <v>1225</v>
      </c>
      <c r="DJ25" s="325" t="s">
        <v>1235</v>
      </c>
      <c r="DK25" s="325"/>
      <c r="DL25" s="325" t="s">
        <v>1554</v>
      </c>
      <c r="DM25" s="325" t="s">
        <v>1672</v>
      </c>
      <c r="DN25" s="325" t="s">
        <v>1247</v>
      </c>
      <c r="DO25" s="327" t="s">
        <v>1261</v>
      </c>
      <c r="DP25" s="21">
        <f t="shared" si="0"/>
        <v>108</v>
      </c>
    </row>
    <row r="26" spans="1:120" ht="64.5" thickBot="1" x14ac:dyDescent="0.3">
      <c r="A26" s="13" t="s">
        <v>141</v>
      </c>
      <c r="B26" s="325" t="s">
        <v>380</v>
      </c>
      <c r="C26" s="325" t="s">
        <v>613</v>
      </c>
      <c r="D26" s="325">
        <v>0</v>
      </c>
      <c r="E26" s="325" t="s">
        <v>636</v>
      </c>
      <c r="F26" s="325" t="s">
        <v>412</v>
      </c>
      <c r="G26" s="326" t="s">
        <v>282</v>
      </c>
      <c r="H26" s="325" t="s">
        <v>662</v>
      </c>
      <c r="I26" s="325" t="s">
        <v>301</v>
      </c>
      <c r="J26" s="325" t="s">
        <v>675</v>
      </c>
      <c r="K26" s="325" t="s">
        <v>688</v>
      </c>
      <c r="L26" s="325" t="s">
        <v>348</v>
      </c>
      <c r="M26" s="325" t="s">
        <v>613</v>
      </c>
      <c r="N26" s="325" t="s">
        <v>380</v>
      </c>
      <c r="O26" s="325" t="s">
        <v>348</v>
      </c>
      <c r="P26" s="325" t="s">
        <v>727</v>
      </c>
      <c r="Q26" s="325" t="s">
        <v>990</v>
      </c>
      <c r="R26" s="325" t="s">
        <v>1717</v>
      </c>
      <c r="S26" s="325" t="s">
        <v>380</v>
      </c>
      <c r="T26" s="325" t="s">
        <v>1393</v>
      </c>
      <c r="U26" s="325"/>
      <c r="V26" s="325" t="s">
        <v>742</v>
      </c>
      <c r="W26" s="325" t="s">
        <v>755</v>
      </c>
      <c r="X26" s="325" t="s">
        <v>586</v>
      </c>
      <c r="Y26" s="325" t="s">
        <v>990</v>
      </c>
      <c r="Z26" s="325" t="s">
        <v>334</v>
      </c>
      <c r="AA26" s="325" t="s">
        <v>1694</v>
      </c>
      <c r="AB26" s="325" t="s">
        <v>770</v>
      </c>
      <c r="AC26" s="325" t="s">
        <v>783</v>
      </c>
      <c r="AD26" s="325" t="s">
        <v>798</v>
      </c>
      <c r="AE26" s="325">
        <v>0</v>
      </c>
      <c r="AF26" s="325" t="s">
        <v>1405</v>
      </c>
      <c r="AG26" s="325" t="s">
        <v>827</v>
      </c>
      <c r="AH26" s="325" t="s">
        <v>348</v>
      </c>
      <c r="AI26" s="325" t="s">
        <v>839</v>
      </c>
      <c r="AJ26" s="325"/>
      <c r="AK26" s="325" t="s">
        <v>412</v>
      </c>
      <c r="AL26" s="325" t="s">
        <v>865</v>
      </c>
      <c r="AM26" s="325" t="s">
        <v>1729</v>
      </c>
      <c r="AN26" s="325" t="s">
        <v>412</v>
      </c>
      <c r="AO26" s="325"/>
      <c r="AP26" s="325" t="s">
        <v>888</v>
      </c>
      <c r="AQ26" s="325" t="s">
        <v>301</v>
      </c>
      <c r="AR26" s="325" t="s">
        <v>348</v>
      </c>
      <c r="AS26" s="325" t="s">
        <v>348</v>
      </c>
      <c r="AT26" s="325" t="s">
        <v>348</v>
      </c>
      <c r="AU26" s="325" t="s">
        <v>363</v>
      </c>
      <c r="AV26" s="325" t="s">
        <v>348</v>
      </c>
      <c r="AW26" s="325" t="s">
        <v>1608</v>
      </c>
      <c r="AX26" s="325" t="s">
        <v>924</v>
      </c>
      <c r="AY26" s="325" t="s">
        <v>348</v>
      </c>
      <c r="AZ26" s="325" t="s">
        <v>1025</v>
      </c>
      <c r="BA26" s="325" t="s">
        <v>412</v>
      </c>
      <c r="BB26" s="325" t="s">
        <v>939</v>
      </c>
      <c r="BC26" s="325" t="s">
        <v>429</v>
      </c>
      <c r="BD26" s="325" t="s">
        <v>1634</v>
      </c>
      <c r="BE26" s="325" t="s">
        <v>950</v>
      </c>
      <c r="BF26" s="325" t="s">
        <v>444</v>
      </c>
      <c r="BG26" s="325" t="s">
        <v>965</v>
      </c>
      <c r="BH26" s="325" t="s">
        <v>412</v>
      </c>
      <c r="BI26" s="325" t="s">
        <v>990</v>
      </c>
      <c r="BJ26" s="325" t="s">
        <v>1420</v>
      </c>
      <c r="BK26" s="325" t="s">
        <v>1002</v>
      </c>
      <c r="BL26" s="325"/>
      <c r="BM26" s="325" t="s">
        <v>1646</v>
      </c>
      <c r="BN26" s="325" t="s">
        <v>348</v>
      </c>
      <c r="BO26" s="325" t="s">
        <v>1025</v>
      </c>
      <c r="BP26" s="325" t="s">
        <v>1621</v>
      </c>
      <c r="BQ26" s="325" t="s">
        <v>1433</v>
      </c>
      <c r="BR26" s="325"/>
      <c r="BS26" s="325" t="s">
        <v>1035</v>
      </c>
      <c r="BT26" s="325" t="s">
        <v>380</v>
      </c>
      <c r="BU26" s="325" t="s">
        <v>1025</v>
      </c>
      <c r="BV26" s="325" t="s">
        <v>348</v>
      </c>
      <c r="BW26" s="325" t="s">
        <v>471</v>
      </c>
      <c r="BX26" s="325" t="s">
        <v>488</v>
      </c>
      <c r="BY26" s="325"/>
      <c r="BZ26" s="325" t="s">
        <v>1765</v>
      </c>
      <c r="CA26" s="325"/>
      <c r="CB26" s="325" t="s">
        <v>1059</v>
      </c>
      <c r="CC26" s="325" t="s">
        <v>348</v>
      </c>
      <c r="CD26" s="325" t="s">
        <v>503</v>
      </c>
      <c r="CE26" s="325" t="s">
        <v>348</v>
      </c>
      <c r="CF26" s="325" t="s">
        <v>301</v>
      </c>
      <c r="CG26" s="325" t="s">
        <v>1661</v>
      </c>
      <c r="CH26" s="325" t="s">
        <v>1462</v>
      </c>
      <c r="CI26" s="325" t="s">
        <v>348</v>
      </c>
      <c r="CJ26" s="325" t="s">
        <v>412</v>
      </c>
      <c r="CK26" s="325" t="s">
        <v>1025</v>
      </c>
      <c r="CL26" s="325" t="s">
        <v>1130</v>
      </c>
      <c r="CM26" s="325" t="s">
        <v>519</v>
      </c>
      <c r="CN26" s="325" t="s">
        <v>348</v>
      </c>
      <c r="CO26" s="325" t="s">
        <v>412</v>
      </c>
      <c r="CP26" s="325" t="s">
        <v>348</v>
      </c>
      <c r="CQ26" s="325" t="s">
        <v>1476</v>
      </c>
      <c r="CR26" s="325"/>
      <c r="CS26" s="325" t="s">
        <v>348</v>
      </c>
      <c r="CT26" s="325" t="s">
        <v>1499</v>
      </c>
      <c r="CU26" s="325" t="s">
        <v>348</v>
      </c>
      <c r="CV26" s="325" t="s">
        <v>380</v>
      </c>
      <c r="CW26" s="325" t="s">
        <v>1519</v>
      </c>
      <c r="CX26" s="325" t="s">
        <v>412</v>
      </c>
      <c r="CY26" s="325" t="s">
        <v>1203</v>
      </c>
      <c r="CZ26" s="325"/>
      <c r="DA26" s="325" t="s">
        <v>552</v>
      </c>
      <c r="DB26" s="325" t="s">
        <v>348</v>
      </c>
      <c r="DC26" s="325" t="s">
        <v>412</v>
      </c>
      <c r="DD26" s="325" t="s">
        <v>348</v>
      </c>
      <c r="DE26" s="325" t="s">
        <v>1215</v>
      </c>
      <c r="DF26" s="325" t="s">
        <v>1541</v>
      </c>
      <c r="DG26" s="325" t="s">
        <v>380</v>
      </c>
      <c r="DH26" s="325" t="s">
        <v>1519</v>
      </c>
      <c r="DI26" s="325" t="s">
        <v>348</v>
      </c>
      <c r="DJ26" s="325" t="s">
        <v>1236</v>
      </c>
      <c r="DK26" s="325"/>
      <c r="DL26" s="325" t="s">
        <v>1555</v>
      </c>
      <c r="DM26" s="325" t="s">
        <v>348</v>
      </c>
      <c r="DN26" s="325" t="s">
        <v>1236</v>
      </c>
      <c r="DO26" s="327" t="s">
        <v>586</v>
      </c>
      <c r="DP26" s="21">
        <f t="shared" si="0"/>
        <v>108</v>
      </c>
    </row>
    <row r="27" spans="1:120" ht="15.75" thickBot="1" x14ac:dyDescent="0.3">
      <c r="A27" s="6" t="s">
        <v>246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23"/>
    </row>
    <row r="28" spans="1:120" ht="15.75" thickBot="1" x14ac:dyDescent="0.3">
      <c r="A28" s="13" t="s">
        <v>142</v>
      </c>
      <c r="B28" s="325">
        <v>23527</v>
      </c>
      <c r="C28" s="325">
        <v>24455</v>
      </c>
      <c r="D28" s="325">
        <v>22571</v>
      </c>
      <c r="E28" s="325">
        <v>5999</v>
      </c>
      <c r="F28" s="325">
        <v>14591</v>
      </c>
      <c r="G28" s="333">
        <v>60849</v>
      </c>
      <c r="H28" s="325">
        <v>9357</v>
      </c>
      <c r="I28" s="325">
        <v>80951</v>
      </c>
      <c r="J28" s="325">
        <v>19597</v>
      </c>
      <c r="K28" s="325">
        <v>7042</v>
      </c>
      <c r="L28" s="325">
        <v>3775</v>
      </c>
      <c r="M28" s="325">
        <v>4212</v>
      </c>
      <c r="N28" s="325">
        <v>63103</v>
      </c>
      <c r="O28" s="325">
        <v>8688</v>
      </c>
      <c r="P28" s="325">
        <v>62124</v>
      </c>
      <c r="Q28" s="325">
        <v>41291</v>
      </c>
      <c r="R28" s="325">
        <v>13229</v>
      </c>
      <c r="S28" s="325">
        <v>68773</v>
      </c>
      <c r="T28" s="325">
        <v>8155</v>
      </c>
      <c r="U28" s="325"/>
      <c r="V28" s="325">
        <v>23638</v>
      </c>
      <c r="W28" s="325">
        <v>45766</v>
      </c>
      <c r="X28" s="325">
        <v>107624</v>
      </c>
      <c r="Y28" s="325">
        <v>27494</v>
      </c>
      <c r="Z28" s="325">
        <v>19530.515373155591</v>
      </c>
      <c r="AA28" s="325">
        <v>6496</v>
      </c>
      <c r="AB28" s="325">
        <v>18266</v>
      </c>
      <c r="AC28" s="325">
        <v>2307</v>
      </c>
      <c r="AD28" s="325">
        <v>19253</v>
      </c>
      <c r="AE28" s="325">
        <v>53285</v>
      </c>
      <c r="AF28" s="325">
        <v>4028</v>
      </c>
      <c r="AG28" s="325">
        <v>6371</v>
      </c>
      <c r="AH28" s="325">
        <v>23110</v>
      </c>
      <c r="AI28" s="325">
        <v>2230</v>
      </c>
      <c r="AJ28" s="325"/>
      <c r="AK28" s="325">
        <v>19787</v>
      </c>
      <c r="AL28" s="325">
        <v>25841</v>
      </c>
      <c r="AM28" s="325">
        <v>4497</v>
      </c>
      <c r="AN28" s="325">
        <v>11773</v>
      </c>
      <c r="AO28" s="325"/>
      <c r="AP28" s="325">
        <v>9516</v>
      </c>
      <c r="AQ28" s="325">
        <v>25976</v>
      </c>
      <c r="AR28" s="325">
        <v>55043</v>
      </c>
      <c r="AS28" s="325">
        <v>20119</v>
      </c>
      <c r="AT28" s="325">
        <v>34893</v>
      </c>
      <c r="AU28" s="325">
        <v>24558</v>
      </c>
      <c r="AV28" s="325">
        <v>19848</v>
      </c>
      <c r="AW28" s="325">
        <v>10384</v>
      </c>
      <c r="AX28" s="325">
        <v>45767</v>
      </c>
      <c r="AY28" s="325">
        <v>14407</v>
      </c>
      <c r="AZ28" s="325">
        <v>5746</v>
      </c>
      <c r="BA28" s="325">
        <v>168536</v>
      </c>
      <c r="BB28" s="325">
        <v>5603</v>
      </c>
      <c r="BC28" s="325">
        <v>23400</v>
      </c>
      <c r="BD28" s="325">
        <v>2506</v>
      </c>
      <c r="BE28" s="325">
        <v>3957</v>
      </c>
      <c r="BF28" s="325">
        <v>15137</v>
      </c>
      <c r="BG28" s="325">
        <v>14632</v>
      </c>
      <c r="BH28" s="325">
        <v>6175</v>
      </c>
      <c r="BI28" s="325">
        <v>19655</v>
      </c>
      <c r="BJ28" s="325">
        <v>3826</v>
      </c>
      <c r="BK28" s="325">
        <v>98694</v>
      </c>
      <c r="BL28" s="325"/>
      <c r="BM28" s="325">
        <v>12659</v>
      </c>
      <c r="BN28" s="325">
        <v>52349</v>
      </c>
      <c r="BO28" s="325">
        <v>12190</v>
      </c>
      <c r="BP28" s="325">
        <v>9058</v>
      </c>
      <c r="BQ28" s="325">
        <v>3289</v>
      </c>
      <c r="BR28" s="325"/>
      <c r="BS28" s="325">
        <v>72442</v>
      </c>
      <c r="BT28" s="325">
        <v>17707</v>
      </c>
      <c r="BU28" s="325">
        <v>3996</v>
      </c>
      <c r="BV28" s="325">
        <v>3619</v>
      </c>
      <c r="BW28" s="325">
        <v>28176</v>
      </c>
      <c r="BX28" s="325">
        <v>34937</v>
      </c>
      <c r="BY28" s="325"/>
      <c r="BZ28" s="325">
        <v>5899</v>
      </c>
      <c r="CA28" s="325"/>
      <c r="CB28" s="325">
        <v>36240</v>
      </c>
      <c r="CC28" s="325">
        <v>79152</v>
      </c>
      <c r="CD28" s="325">
        <v>15258</v>
      </c>
      <c r="CE28" s="325">
        <v>40325</v>
      </c>
      <c r="CF28" s="325">
        <v>19923</v>
      </c>
      <c r="CG28" s="325">
        <v>17816</v>
      </c>
      <c r="CH28" s="325">
        <v>17900</v>
      </c>
      <c r="CI28" s="325">
        <v>3874</v>
      </c>
      <c r="CJ28" s="325">
        <v>7213</v>
      </c>
      <c r="CK28" s="325">
        <v>43034</v>
      </c>
      <c r="CL28" s="325">
        <v>11374</v>
      </c>
      <c r="CM28" s="325">
        <v>147248</v>
      </c>
      <c r="CN28" s="325">
        <v>43162</v>
      </c>
      <c r="CO28" s="325">
        <v>10152</v>
      </c>
      <c r="CP28" s="325">
        <v>22391</v>
      </c>
      <c r="CQ28" s="325">
        <v>10355</v>
      </c>
      <c r="CR28" s="325"/>
      <c r="CS28" s="325">
        <v>6279</v>
      </c>
      <c r="CT28" s="325">
        <v>7496</v>
      </c>
      <c r="CU28" s="325">
        <v>4616</v>
      </c>
      <c r="CV28" s="325">
        <v>23705</v>
      </c>
      <c r="CW28" s="325">
        <v>4602</v>
      </c>
      <c r="CX28" s="325">
        <v>6781</v>
      </c>
      <c r="CY28" s="325">
        <v>36381</v>
      </c>
      <c r="CZ28" s="325"/>
      <c r="DA28" s="325">
        <v>14445</v>
      </c>
      <c r="DB28" s="325">
        <v>7294</v>
      </c>
      <c r="DC28" s="325">
        <v>6309</v>
      </c>
      <c r="DD28" s="325">
        <v>16997</v>
      </c>
      <c r="DE28" s="325">
        <v>18421</v>
      </c>
      <c r="DF28" s="325">
        <v>5952</v>
      </c>
      <c r="DG28" s="325">
        <v>20171</v>
      </c>
      <c r="DH28" s="325">
        <v>4336</v>
      </c>
      <c r="DI28" s="325">
        <v>22605</v>
      </c>
      <c r="DJ28" s="325">
        <v>30060</v>
      </c>
      <c r="DK28" s="325"/>
      <c r="DL28" s="325">
        <v>7001</v>
      </c>
      <c r="DM28" s="325">
        <v>18858</v>
      </c>
      <c r="DN28" s="325">
        <v>70601</v>
      </c>
      <c r="DO28" s="327">
        <v>19188</v>
      </c>
      <c r="DP28" s="21">
        <f>SUM(B28:DO28)</f>
        <v>2725799.5153731555</v>
      </c>
    </row>
    <row r="29" spans="1:120" ht="15.75" thickBot="1" x14ac:dyDescent="0.3">
      <c r="A29" s="13" t="s">
        <v>143</v>
      </c>
      <c r="B29" s="325">
        <v>19211</v>
      </c>
      <c r="C29" s="325">
        <v>22729</v>
      </c>
      <c r="D29" s="325">
        <v>15717</v>
      </c>
      <c r="E29" s="325">
        <v>3144</v>
      </c>
      <c r="F29" s="325">
        <v>11006</v>
      </c>
      <c r="G29" s="333">
        <v>41596</v>
      </c>
      <c r="H29" s="325">
        <v>8276</v>
      </c>
      <c r="I29" s="325">
        <v>60543</v>
      </c>
      <c r="J29" s="325">
        <v>17819</v>
      </c>
      <c r="K29" s="325">
        <v>5796</v>
      </c>
      <c r="L29" s="325">
        <v>6618</v>
      </c>
      <c r="M29" s="325">
        <v>3434</v>
      </c>
      <c r="N29" s="325">
        <v>37514</v>
      </c>
      <c r="O29" s="325">
        <v>8200</v>
      </c>
      <c r="P29" s="325">
        <v>48670</v>
      </c>
      <c r="Q29" s="325">
        <v>26062</v>
      </c>
      <c r="R29" s="325">
        <v>6924</v>
      </c>
      <c r="S29" s="325">
        <v>36847</v>
      </c>
      <c r="T29" s="325">
        <v>2437</v>
      </c>
      <c r="U29" s="325"/>
      <c r="V29" s="325">
        <v>20711</v>
      </c>
      <c r="W29" s="325">
        <v>33462</v>
      </c>
      <c r="X29" s="325">
        <v>103876</v>
      </c>
      <c r="Y29" s="325">
        <v>15002</v>
      </c>
      <c r="Z29" s="325">
        <v>19737</v>
      </c>
      <c r="AA29" s="325">
        <v>5284</v>
      </c>
      <c r="AB29" s="325">
        <v>5280</v>
      </c>
      <c r="AC29" s="325">
        <v>1913</v>
      </c>
      <c r="AD29" s="325">
        <v>8709</v>
      </c>
      <c r="AE29" s="325">
        <v>51187</v>
      </c>
      <c r="AF29" s="325">
        <v>1783</v>
      </c>
      <c r="AG29" s="325">
        <v>4895</v>
      </c>
      <c r="AH29" s="325">
        <v>13016</v>
      </c>
      <c r="AI29" s="325">
        <v>2146</v>
      </c>
      <c r="AJ29" s="325"/>
      <c r="AK29" s="325">
        <v>18056</v>
      </c>
      <c r="AL29" s="325">
        <v>22306</v>
      </c>
      <c r="AM29" s="325">
        <v>2124</v>
      </c>
      <c r="AN29" s="325">
        <v>4852</v>
      </c>
      <c r="AO29" s="325"/>
      <c r="AP29" s="325">
        <v>6604</v>
      </c>
      <c r="AQ29" s="325">
        <v>10739</v>
      </c>
      <c r="AR29" s="325">
        <v>50900</v>
      </c>
      <c r="AS29" s="325">
        <v>12528</v>
      </c>
      <c r="AT29" s="325">
        <v>26456</v>
      </c>
      <c r="AU29" s="325">
        <v>24151</v>
      </c>
      <c r="AV29" s="325">
        <v>9828</v>
      </c>
      <c r="AW29" s="325">
        <v>5187</v>
      </c>
      <c r="AX29" s="325">
        <v>40683</v>
      </c>
      <c r="AY29" s="325">
        <v>9820</v>
      </c>
      <c r="AZ29" s="325">
        <v>3491</v>
      </c>
      <c r="BA29" s="325">
        <v>106881</v>
      </c>
      <c r="BB29" s="325">
        <v>5843</v>
      </c>
      <c r="BC29" s="325">
        <v>18952</v>
      </c>
      <c r="BD29" s="325">
        <v>692</v>
      </c>
      <c r="BE29" s="325">
        <v>3784</v>
      </c>
      <c r="BF29" s="325">
        <v>9265</v>
      </c>
      <c r="BG29" s="325">
        <v>10590</v>
      </c>
      <c r="BH29" s="325">
        <v>4999</v>
      </c>
      <c r="BI29" s="325">
        <v>2950</v>
      </c>
      <c r="BJ29" s="325">
        <v>3265</v>
      </c>
      <c r="BK29" s="325">
        <v>87795</v>
      </c>
      <c r="BL29" s="325"/>
      <c r="BM29" s="325">
        <v>7539</v>
      </c>
      <c r="BN29" s="325">
        <v>41053</v>
      </c>
      <c r="BO29" s="325">
        <v>6155</v>
      </c>
      <c r="BP29" s="325">
        <v>1607.7980783867238</v>
      </c>
      <c r="BQ29" s="325">
        <v>982</v>
      </c>
      <c r="BR29" s="325"/>
      <c r="BS29" s="325">
        <v>52480</v>
      </c>
      <c r="BT29" s="325">
        <v>14499</v>
      </c>
      <c r="BU29" s="325">
        <v>3680</v>
      </c>
      <c r="BV29" s="325">
        <v>2754</v>
      </c>
      <c r="BW29" s="325">
        <v>25101</v>
      </c>
      <c r="BX29" s="325">
        <v>25887.530027114819</v>
      </c>
      <c r="BY29" s="325"/>
      <c r="BZ29" s="325">
        <v>1908</v>
      </c>
      <c r="CA29" s="325"/>
      <c r="CB29" s="325">
        <v>26992</v>
      </c>
      <c r="CC29" s="325">
        <v>40940</v>
      </c>
      <c r="CD29" s="325">
        <v>9436</v>
      </c>
      <c r="CE29" s="325">
        <v>26627</v>
      </c>
      <c r="CF29" s="325">
        <v>6992</v>
      </c>
      <c r="CG29" s="325">
        <v>12157</v>
      </c>
      <c r="CH29" s="325">
        <v>9928</v>
      </c>
      <c r="CI29" s="325">
        <v>3557</v>
      </c>
      <c r="CJ29" s="325">
        <v>6575</v>
      </c>
      <c r="CK29" s="325">
        <v>32047</v>
      </c>
      <c r="CL29" s="325">
        <v>5905</v>
      </c>
      <c r="CM29" s="325">
        <v>100693</v>
      </c>
      <c r="CN29" s="325">
        <v>31603</v>
      </c>
      <c r="CO29" s="325">
        <v>8895</v>
      </c>
      <c r="CP29" s="325">
        <v>22169</v>
      </c>
      <c r="CQ29" s="325">
        <v>1393</v>
      </c>
      <c r="CR29" s="325"/>
      <c r="CS29" s="325">
        <v>5366</v>
      </c>
      <c r="CT29" s="325">
        <v>6832</v>
      </c>
      <c r="CU29" s="325">
        <v>3684</v>
      </c>
      <c r="CV29" s="325">
        <v>13686</v>
      </c>
      <c r="CW29" s="325">
        <v>3011</v>
      </c>
      <c r="CX29" s="325">
        <v>6672</v>
      </c>
      <c r="CY29" s="325">
        <v>29215</v>
      </c>
      <c r="CZ29" s="325"/>
      <c r="DA29" s="325">
        <v>11186</v>
      </c>
      <c r="DB29" s="325">
        <v>5102</v>
      </c>
      <c r="DC29" s="325">
        <v>4363</v>
      </c>
      <c r="DD29" s="325">
        <v>10510</v>
      </c>
      <c r="DE29" s="325">
        <v>17293</v>
      </c>
      <c r="DF29" s="325">
        <v>4289</v>
      </c>
      <c r="DG29" s="325">
        <v>19936</v>
      </c>
      <c r="DH29" s="325">
        <v>3231</v>
      </c>
      <c r="DI29" s="325">
        <v>13402</v>
      </c>
      <c r="DJ29" s="325">
        <v>29735</v>
      </c>
      <c r="DK29" s="325"/>
      <c r="DL29" s="325">
        <v>6442</v>
      </c>
      <c r="DM29" s="325">
        <v>12002</v>
      </c>
      <c r="DN29" s="325">
        <v>41472</v>
      </c>
      <c r="DO29" s="327">
        <v>10640</v>
      </c>
      <c r="DP29" s="21">
        <f t="shared" ref="DP29:DP40" si="1">SUM(B29:DO29)</f>
        <v>1959909.3281055016</v>
      </c>
    </row>
    <row r="30" spans="1:120" ht="15.75" thickBot="1" x14ac:dyDescent="0.3">
      <c r="A30" s="13" t="s">
        <v>144</v>
      </c>
      <c r="B30" s="325">
        <v>4316</v>
      </c>
      <c r="C30" s="325">
        <v>1726</v>
      </c>
      <c r="D30" s="325">
        <v>6854</v>
      </c>
      <c r="E30" s="325">
        <v>2855</v>
      </c>
      <c r="F30" s="325">
        <v>3585</v>
      </c>
      <c r="G30" s="333">
        <v>19253</v>
      </c>
      <c r="H30" s="325">
        <v>1081</v>
      </c>
      <c r="I30" s="325">
        <v>20408</v>
      </c>
      <c r="J30" s="325">
        <v>1778</v>
      </c>
      <c r="K30" s="325">
        <v>1246</v>
      </c>
      <c r="L30" s="325">
        <v>-2843</v>
      </c>
      <c r="M30" s="325">
        <v>778</v>
      </c>
      <c r="N30" s="325">
        <v>25589</v>
      </c>
      <c r="O30" s="325">
        <v>488</v>
      </c>
      <c r="P30" s="325">
        <v>13454</v>
      </c>
      <c r="Q30" s="325">
        <v>15229</v>
      </c>
      <c r="R30" s="325">
        <v>6305</v>
      </c>
      <c r="S30" s="325">
        <v>31926</v>
      </c>
      <c r="T30" s="325">
        <v>5718</v>
      </c>
      <c r="U30" s="325"/>
      <c r="V30" s="325">
        <v>2927</v>
      </c>
      <c r="W30" s="325">
        <v>12304</v>
      </c>
      <c r="X30" s="325">
        <v>3748</v>
      </c>
      <c r="Y30" s="325">
        <v>12492</v>
      </c>
      <c r="Z30" s="325">
        <v>-206.48462684440892</v>
      </c>
      <c r="AA30" s="325">
        <v>1212</v>
      </c>
      <c r="AB30" s="325">
        <v>12986</v>
      </c>
      <c r="AC30" s="325">
        <v>394</v>
      </c>
      <c r="AD30" s="325">
        <v>10544</v>
      </c>
      <c r="AE30" s="325">
        <v>2098</v>
      </c>
      <c r="AF30" s="325">
        <v>2245</v>
      </c>
      <c r="AG30" s="325">
        <v>1476</v>
      </c>
      <c r="AH30" s="325">
        <v>10094</v>
      </c>
      <c r="AI30" s="325">
        <v>84</v>
      </c>
      <c r="AJ30" s="325"/>
      <c r="AK30" s="325">
        <v>1731</v>
      </c>
      <c r="AL30" s="325">
        <v>3535</v>
      </c>
      <c r="AM30" s="325">
        <v>2373</v>
      </c>
      <c r="AN30" s="325">
        <v>6921</v>
      </c>
      <c r="AO30" s="325"/>
      <c r="AP30" s="325">
        <v>2912</v>
      </c>
      <c r="AQ30" s="325">
        <v>15237</v>
      </c>
      <c r="AR30" s="325">
        <v>4143</v>
      </c>
      <c r="AS30" s="325">
        <v>7591</v>
      </c>
      <c r="AT30" s="325">
        <v>8437</v>
      </c>
      <c r="AU30" s="325">
        <v>407</v>
      </c>
      <c r="AV30" s="325">
        <v>10020</v>
      </c>
      <c r="AW30" s="325">
        <v>5197</v>
      </c>
      <c r="AX30" s="325">
        <v>5084</v>
      </c>
      <c r="AY30" s="325">
        <v>4587</v>
      </c>
      <c r="AZ30" s="325">
        <v>2255</v>
      </c>
      <c r="BA30" s="325">
        <v>61655</v>
      </c>
      <c r="BB30" s="325">
        <v>-240</v>
      </c>
      <c r="BC30" s="325">
        <v>4448</v>
      </c>
      <c r="BD30" s="325">
        <v>1814</v>
      </c>
      <c r="BE30" s="325">
        <v>173</v>
      </c>
      <c r="BF30" s="325">
        <v>5872</v>
      </c>
      <c r="BG30" s="325">
        <v>4042</v>
      </c>
      <c r="BH30" s="325">
        <v>1176</v>
      </c>
      <c r="BI30" s="325">
        <v>16705</v>
      </c>
      <c r="BJ30" s="325">
        <v>561</v>
      </c>
      <c r="BK30" s="325">
        <v>10899</v>
      </c>
      <c r="BL30" s="325"/>
      <c r="BM30" s="325">
        <v>5120</v>
      </c>
      <c r="BN30" s="325">
        <v>11296</v>
      </c>
      <c r="BO30" s="325">
        <v>6035</v>
      </c>
      <c r="BP30" s="325">
        <v>7450.2019216132758</v>
      </c>
      <c r="BQ30" s="325">
        <v>2307</v>
      </c>
      <c r="BR30" s="325"/>
      <c r="BS30" s="325">
        <v>19962</v>
      </c>
      <c r="BT30" s="325">
        <v>3208</v>
      </c>
      <c r="BU30" s="325">
        <v>316</v>
      </c>
      <c r="BV30" s="325">
        <v>865</v>
      </c>
      <c r="BW30" s="325">
        <v>3075</v>
      </c>
      <c r="BX30" s="325">
        <v>9049.4699728851811</v>
      </c>
      <c r="BY30" s="325"/>
      <c r="BZ30" s="325">
        <v>3991</v>
      </c>
      <c r="CA30" s="325"/>
      <c r="CB30" s="325">
        <v>9248</v>
      </c>
      <c r="CC30" s="325">
        <v>38212</v>
      </c>
      <c r="CD30" s="325">
        <v>5822</v>
      </c>
      <c r="CE30" s="325">
        <v>13698</v>
      </c>
      <c r="CF30" s="325">
        <v>12931</v>
      </c>
      <c r="CG30" s="325">
        <v>5659</v>
      </c>
      <c r="CH30" s="325">
        <v>7972</v>
      </c>
      <c r="CI30" s="325">
        <v>317</v>
      </c>
      <c r="CJ30" s="325">
        <v>638</v>
      </c>
      <c r="CK30" s="325">
        <v>10987</v>
      </c>
      <c r="CL30" s="325">
        <v>5469</v>
      </c>
      <c r="CM30" s="325">
        <v>46555</v>
      </c>
      <c r="CN30" s="325">
        <v>11559</v>
      </c>
      <c r="CO30" s="325">
        <v>1257</v>
      </c>
      <c r="CP30" s="325">
        <v>222</v>
      </c>
      <c r="CQ30" s="325">
        <v>8962</v>
      </c>
      <c r="CR30" s="325"/>
      <c r="CS30" s="325">
        <v>913</v>
      </c>
      <c r="CT30" s="325">
        <v>664</v>
      </c>
      <c r="CU30" s="325">
        <v>932</v>
      </c>
      <c r="CV30" s="325">
        <v>10019</v>
      </c>
      <c r="CW30" s="325">
        <v>1591</v>
      </c>
      <c r="CX30" s="325">
        <v>109</v>
      </c>
      <c r="CY30" s="325">
        <v>7166</v>
      </c>
      <c r="CZ30" s="325"/>
      <c r="DA30" s="325">
        <v>3259</v>
      </c>
      <c r="DB30" s="325">
        <v>2192</v>
      </c>
      <c r="DC30" s="325">
        <v>1946</v>
      </c>
      <c r="DD30" s="325">
        <v>6487</v>
      </c>
      <c r="DE30" s="325">
        <v>1128</v>
      </c>
      <c r="DF30" s="325">
        <v>1663</v>
      </c>
      <c r="DG30" s="325">
        <v>235</v>
      </c>
      <c r="DH30" s="325">
        <v>1105</v>
      </c>
      <c r="DI30" s="325">
        <v>9203</v>
      </c>
      <c r="DJ30" s="325">
        <v>325</v>
      </c>
      <c r="DK30" s="325"/>
      <c r="DL30" s="325">
        <v>559</v>
      </c>
      <c r="DM30" s="325">
        <v>6856</v>
      </c>
      <c r="DN30" s="325">
        <v>29129</v>
      </c>
      <c r="DO30" s="327">
        <v>8548</v>
      </c>
      <c r="DP30" s="21">
        <f t="shared" si="1"/>
        <v>765890.18726765411</v>
      </c>
    </row>
    <row r="31" spans="1:120" ht="15.75" thickBot="1" x14ac:dyDescent="0.3">
      <c r="A31" s="14" t="s">
        <v>145</v>
      </c>
      <c r="B31" s="325">
        <v>4.6572121212121216</v>
      </c>
      <c r="C31" s="325">
        <v>4.2925401322001893</v>
      </c>
      <c r="D31" s="325">
        <v>3.910674297088828</v>
      </c>
      <c r="E31" s="325">
        <v>4.1752988047808763</v>
      </c>
      <c r="F31" s="325">
        <v>4.2347056560215464</v>
      </c>
      <c r="G31" s="334">
        <v>4.2658188903702188</v>
      </c>
      <c r="H31" s="325">
        <v>4.2681794739556471</v>
      </c>
      <c r="I31" s="325">
        <v>4.5921571601941746</v>
      </c>
      <c r="J31" s="325">
        <v>3.4479489164086687</v>
      </c>
      <c r="K31" s="325">
        <v>5.03125</v>
      </c>
      <c r="L31" s="325">
        <v>5.42014742014742</v>
      </c>
      <c r="M31" s="325">
        <v>3.5220512820512822</v>
      </c>
      <c r="N31" s="325">
        <v>4.4953864589574595</v>
      </c>
      <c r="O31" s="325">
        <v>3.7408759124087592</v>
      </c>
      <c r="P31" s="325">
        <v>4.1005981969837393</v>
      </c>
      <c r="Q31" s="325">
        <v>4.8076000737871238</v>
      </c>
      <c r="R31" s="325">
        <v>3.7427027027027027</v>
      </c>
      <c r="S31" s="325">
        <v>4.3585285072155191</v>
      </c>
      <c r="T31" s="325">
        <v>4.0082236842105265</v>
      </c>
      <c r="U31" s="325"/>
      <c r="V31" s="325">
        <v>4.0801812450748622</v>
      </c>
      <c r="W31" s="325">
        <v>4.0579674993936452</v>
      </c>
      <c r="X31" s="325">
        <v>4.2131819103630095</v>
      </c>
      <c r="Y31" s="325">
        <v>4.0058744993324433</v>
      </c>
      <c r="Z31" s="325">
        <v>5.7879765395894429</v>
      </c>
      <c r="AA31" s="325">
        <v>4.0490421455938694</v>
      </c>
      <c r="AB31" s="325">
        <v>3.7795275590551181</v>
      </c>
      <c r="AC31" s="325">
        <v>5.45014245014245</v>
      </c>
      <c r="AD31" s="325">
        <v>4.2775049115913557</v>
      </c>
      <c r="AE31" s="325">
        <v>4.1911897158765248</v>
      </c>
      <c r="AF31" s="325">
        <v>5.8078175895765476</v>
      </c>
      <c r="AG31" s="325">
        <v>5.4148230088495577</v>
      </c>
      <c r="AH31" s="325">
        <v>4.5526407834907312</v>
      </c>
      <c r="AI31" s="325">
        <v>3.5707154742096505</v>
      </c>
      <c r="AJ31" s="325"/>
      <c r="AK31" s="325">
        <v>4.1922451822614351</v>
      </c>
      <c r="AL31" s="325">
        <v>4.0125921928404393</v>
      </c>
      <c r="AM31" s="325">
        <v>3.5341098169717138</v>
      </c>
      <c r="AN31" s="325">
        <v>3.7995301487862179</v>
      </c>
      <c r="AO31" s="325"/>
      <c r="AP31" s="325">
        <v>4.5140123034859876</v>
      </c>
      <c r="AQ31" s="325">
        <v>3.6121762529431551</v>
      </c>
      <c r="AR31" s="325">
        <v>4.8508529495854376</v>
      </c>
      <c r="AS31" s="325">
        <v>4.2295746117488182</v>
      </c>
      <c r="AT31" s="325">
        <v>4.4993197278911561</v>
      </c>
      <c r="AU31" s="325">
        <v>4.4452420393889192</v>
      </c>
      <c r="AV31" s="325">
        <v>4.3894595801697189</v>
      </c>
      <c r="AW31" s="325">
        <v>3.8337028824833701</v>
      </c>
      <c r="AX31" s="325">
        <v>4.9330665696616949</v>
      </c>
      <c r="AY31" s="325">
        <v>4.322183098591549</v>
      </c>
      <c r="AZ31" s="325">
        <v>3.659329140461216</v>
      </c>
      <c r="BA31" s="325">
        <v>4.5446466536270087</v>
      </c>
      <c r="BB31" s="325">
        <v>3.2228350799779371</v>
      </c>
      <c r="BC31" s="325">
        <v>4.6168087697929359</v>
      </c>
      <c r="BD31" s="325">
        <v>3.1598173515981736</v>
      </c>
      <c r="BE31" s="325">
        <v>3.7354392892398813</v>
      </c>
      <c r="BF31" s="325">
        <v>3.9059865092748733</v>
      </c>
      <c r="BG31" s="325">
        <v>4.2667203867848507</v>
      </c>
      <c r="BH31" s="325">
        <v>3.6542397660818713</v>
      </c>
      <c r="BI31" s="325">
        <v>2.9382470119521913</v>
      </c>
      <c r="BJ31" s="325">
        <v>3.8098016336056011</v>
      </c>
      <c r="BK31" s="325">
        <v>4.2257893723527147</v>
      </c>
      <c r="BL31" s="325"/>
      <c r="BM31" s="325">
        <v>3.8094997473471448</v>
      </c>
      <c r="BN31" s="325">
        <v>4.7471091581868636</v>
      </c>
      <c r="BO31" s="325">
        <v>4.2099863201094392</v>
      </c>
      <c r="BP31" s="325">
        <v>3.5492231310965203</v>
      </c>
      <c r="BQ31" s="325">
        <v>4.1787234042553187</v>
      </c>
      <c r="BR31" s="325"/>
      <c r="BS31" s="325">
        <v>4.5516045099739806</v>
      </c>
      <c r="BT31" s="325">
        <v>4.3619133574007218</v>
      </c>
      <c r="BU31" s="325">
        <v>4.3141852286049236</v>
      </c>
      <c r="BV31" s="325">
        <v>4.5147540983606556</v>
      </c>
      <c r="BW31" s="325">
        <v>3.8043346468626855</v>
      </c>
      <c r="BX31" s="325">
        <v>4.3899491312726502</v>
      </c>
      <c r="BY31" s="325"/>
      <c r="BZ31" s="325">
        <v>10.6</v>
      </c>
      <c r="CA31" s="325"/>
      <c r="CB31" s="325">
        <v>4.1462365591397852</v>
      </c>
      <c r="CC31" s="325">
        <v>4.6088033322075876</v>
      </c>
      <c r="CD31" s="325">
        <v>4.1043932144410613</v>
      </c>
      <c r="CE31" s="325">
        <v>3.8229720028715004</v>
      </c>
      <c r="CF31" s="325">
        <v>4.5197155785391079</v>
      </c>
      <c r="CG31" s="325">
        <v>3.5903721204961605</v>
      </c>
      <c r="CH31" s="325">
        <v>3.9823505816285598</v>
      </c>
      <c r="CI31" s="325">
        <v>3.9654403567447045</v>
      </c>
      <c r="CJ31" s="325">
        <v>3.5968271334792123</v>
      </c>
      <c r="CK31" s="325">
        <v>4.2895194753045107</v>
      </c>
      <c r="CL31" s="325">
        <v>3.4714873603762491</v>
      </c>
      <c r="CM31" s="325">
        <v>4.4876103039486583</v>
      </c>
      <c r="CN31" s="325">
        <v>4.7105380831718584</v>
      </c>
      <c r="CO31" s="325">
        <v>3.7217573221757321</v>
      </c>
      <c r="CP31" s="325">
        <v>4.1867799811142588</v>
      </c>
      <c r="CQ31" s="325">
        <v>3.4480198019801982</v>
      </c>
      <c r="CR31" s="325"/>
      <c r="CS31" s="325">
        <v>3.7498252969951085</v>
      </c>
      <c r="CT31" s="325">
        <v>3.6554307116104869</v>
      </c>
      <c r="CU31" s="325">
        <v>3.304035874439462</v>
      </c>
      <c r="CV31" s="325">
        <v>4.3767188999040618</v>
      </c>
      <c r="CW31" s="325">
        <v>4.0039893617021276</v>
      </c>
      <c r="CX31" s="325">
        <v>4.4569138276553106</v>
      </c>
      <c r="CY31" s="325">
        <v>4.535786368576308</v>
      </c>
      <c r="CZ31" s="325"/>
      <c r="DA31" s="325">
        <v>3.7499161917532686</v>
      </c>
      <c r="DB31" s="325">
        <v>3.9125766871165646</v>
      </c>
      <c r="DC31" s="325">
        <v>3.9270927092709269</v>
      </c>
      <c r="DD31" s="325">
        <v>4.2310789049919482</v>
      </c>
      <c r="DE31" s="325">
        <v>4.0833530106257383</v>
      </c>
      <c r="DF31" s="325">
        <v>3.6783876500857633</v>
      </c>
      <c r="DG31" s="325">
        <v>4.3999117192672701</v>
      </c>
      <c r="DH31" s="325">
        <v>3.5311475409836066</v>
      </c>
      <c r="DI31" s="325">
        <v>3.4023863924854023</v>
      </c>
      <c r="DJ31" s="325">
        <v>4.4978066858266521</v>
      </c>
      <c r="DK31" s="325"/>
      <c r="DL31" s="325">
        <v>4.4427586206896548</v>
      </c>
      <c r="DM31" s="325">
        <v>4.1018455228981541</v>
      </c>
      <c r="DN31" s="325">
        <v>4.0730701237477902</v>
      </c>
      <c r="DO31" s="327">
        <v>4.448160535117057</v>
      </c>
      <c r="DP31" s="21">
        <f t="shared" si="1"/>
        <v>455.46451192122765</v>
      </c>
    </row>
    <row r="32" spans="1:120" ht="15.75" thickBot="1" x14ac:dyDescent="0.3">
      <c r="A32" s="13" t="s">
        <v>146</v>
      </c>
      <c r="B32" s="325">
        <v>4.5079517148879091</v>
      </c>
      <c r="C32" s="325">
        <v>4.5890410958904111</v>
      </c>
      <c r="D32" s="325">
        <v>3.9899239879794943</v>
      </c>
      <c r="E32" s="325">
        <v>4.3158273381294965</v>
      </c>
      <c r="F32" s="325">
        <v>4.2489807804309843</v>
      </c>
      <c r="G32" s="326">
        <v>3.9108554534353108</v>
      </c>
      <c r="H32" s="325">
        <v>4.010715816545221</v>
      </c>
      <c r="I32" s="325">
        <v>4.4890478567071481</v>
      </c>
      <c r="J32" s="325">
        <v>4.6339560179711512</v>
      </c>
      <c r="K32" s="325">
        <v>4.9004871259568548</v>
      </c>
      <c r="L32" s="325">
        <v>2.7197406340057637</v>
      </c>
      <c r="M32" s="325">
        <v>3.563451776649746</v>
      </c>
      <c r="N32" s="325">
        <v>4.4495134677760539</v>
      </c>
      <c r="O32" s="325">
        <v>3.852771618625277</v>
      </c>
      <c r="P32" s="325">
        <v>4.120448365059362</v>
      </c>
      <c r="Q32" s="325">
        <v>4.5399670148433202</v>
      </c>
      <c r="R32" s="325">
        <v>4.0767334360554699</v>
      </c>
      <c r="S32" s="325">
        <v>4.4207109339847017</v>
      </c>
      <c r="T32" s="325">
        <v>5.6592643997224146</v>
      </c>
      <c r="U32" s="325"/>
      <c r="V32" s="325">
        <v>4.0952875952875951</v>
      </c>
      <c r="W32" s="325">
        <v>4.4407141470987774</v>
      </c>
      <c r="X32" s="325">
        <v>4.2866132950969851</v>
      </c>
      <c r="Y32" s="325">
        <v>4.0319694969936943</v>
      </c>
      <c r="Z32" s="325">
        <v>4.1483677513074744</v>
      </c>
      <c r="AA32" s="325">
        <v>4.0123533045089559</v>
      </c>
      <c r="AB32" s="325">
        <v>4.3059877416313057</v>
      </c>
      <c r="AC32" s="325">
        <v>3.9503424657534247</v>
      </c>
      <c r="AD32" s="325">
        <v>4.2898841354723709</v>
      </c>
      <c r="AE32" s="325">
        <v>4.2019556817285704</v>
      </c>
      <c r="AF32" s="325">
        <v>4.4118291347207013</v>
      </c>
      <c r="AG32" s="325">
        <v>4.7509321401938855</v>
      </c>
      <c r="AH32" s="325">
        <v>4.3918662105663246</v>
      </c>
      <c r="AI32" s="325">
        <v>3.6497545008183305</v>
      </c>
      <c r="AJ32" s="325"/>
      <c r="AK32" s="325">
        <v>4.2117922520221374</v>
      </c>
      <c r="AL32" s="325">
        <v>4.08811896851764</v>
      </c>
      <c r="AM32" s="325">
        <v>3.6921182266009853</v>
      </c>
      <c r="AN32" s="325">
        <v>5.2069880583812473</v>
      </c>
      <c r="AO32" s="325"/>
      <c r="AP32" s="325">
        <v>4.4405039664022397</v>
      </c>
      <c r="AQ32" s="325">
        <v>4.0842767295597486</v>
      </c>
      <c r="AR32" s="325">
        <v>5.2456876012579814</v>
      </c>
      <c r="AS32" s="325">
        <v>4.2037191809444217</v>
      </c>
      <c r="AT32" s="325">
        <v>4.5948116934421916</v>
      </c>
      <c r="AU32" s="325">
        <v>4.4529465095194922</v>
      </c>
      <c r="AV32" s="325">
        <v>4.2831247302546398</v>
      </c>
      <c r="AW32" s="325">
        <v>4.228013029315961</v>
      </c>
      <c r="AX32" s="325">
        <v>4.8818133333333336</v>
      </c>
      <c r="AY32" s="325">
        <v>4.4576113861386135</v>
      </c>
      <c r="AZ32" s="325">
        <v>3.8434782608695652</v>
      </c>
      <c r="BA32" s="325">
        <v>4.6814255159578897</v>
      </c>
      <c r="BB32" s="325">
        <v>3.2201149425287356</v>
      </c>
      <c r="BC32" s="325">
        <v>4.629080118694362</v>
      </c>
      <c r="BD32" s="325">
        <v>3.7291666666666665</v>
      </c>
      <c r="BE32" s="325">
        <v>3.736543909348442</v>
      </c>
      <c r="BF32" s="325">
        <v>3.9265888456549933</v>
      </c>
      <c r="BG32" s="325">
        <v>4.4555420219244821</v>
      </c>
      <c r="BH32" s="325">
        <v>3.585946573751452</v>
      </c>
      <c r="BI32" s="325">
        <v>5.2357485348961106</v>
      </c>
      <c r="BJ32" s="325">
        <v>4.044397463002114</v>
      </c>
      <c r="BK32" s="325">
        <v>4.2691409291461202</v>
      </c>
      <c r="BL32" s="325"/>
      <c r="BM32" s="325">
        <v>3.6544457274826789</v>
      </c>
      <c r="BN32" s="325">
        <v>4.886036960985626</v>
      </c>
      <c r="BO32" s="325">
        <v>3.9221364221364223</v>
      </c>
      <c r="BP32" s="325">
        <v>3.7804674457429051</v>
      </c>
      <c r="BQ32" s="325">
        <v>4.2714285714285714</v>
      </c>
      <c r="BR32" s="325"/>
      <c r="BS32" s="325">
        <v>4.7867054314787891</v>
      </c>
      <c r="BT32" s="325">
        <v>4.5217058222676201</v>
      </c>
      <c r="BU32" s="325">
        <v>4.2107481559536355</v>
      </c>
      <c r="BV32" s="325">
        <v>4.3237753882915175</v>
      </c>
      <c r="BW32" s="325">
        <v>3.8793886823626602</v>
      </c>
      <c r="BX32" s="325">
        <v>4.6329399283914601</v>
      </c>
      <c r="BY32" s="325"/>
      <c r="BZ32" s="325">
        <v>3.747776365946633</v>
      </c>
      <c r="CA32" s="325"/>
      <c r="CB32" s="325">
        <v>4.3620606644198361</v>
      </c>
      <c r="CC32" s="325">
        <v>4.5242640754501284</v>
      </c>
      <c r="CD32" s="325">
        <v>4.1586263286999179</v>
      </c>
      <c r="CE32" s="325">
        <v>3.8324463029842235</v>
      </c>
      <c r="CF32" s="325">
        <v>5.0540334855403346</v>
      </c>
      <c r="CG32" s="325">
        <v>3.9758982370006697</v>
      </c>
      <c r="CH32" s="325">
        <v>3.9297475301866083</v>
      </c>
      <c r="CI32" s="325">
        <v>4.1300639658848617</v>
      </c>
      <c r="CJ32" s="325">
        <v>3.5903434544549526</v>
      </c>
      <c r="CK32" s="325">
        <v>4.2582624183653275</v>
      </c>
      <c r="CL32" s="325">
        <v>3.7060931899641578</v>
      </c>
      <c r="CM32" s="325">
        <v>4.4501934235976792</v>
      </c>
      <c r="CN32" s="325">
        <v>4.6788075880758804</v>
      </c>
      <c r="CO32" s="325">
        <v>4.1794977356937011</v>
      </c>
      <c r="CP32" s="325">
        <v>4.1009157509157506</v>
      </c>
      <c r="CQ32" s="325">
        <v>4.4007649808754783</v>
      </c>
      <c r="CR32" s="325"/>
      <c r="CS32" s="325">
        <v>3.8123861566484516</v>
      </c>
      <c r="CT32" s="325">
        <v>3.7935222672064777</v>
      </c>
      <c r="CU32" s="325">
        <v>3.4602698650674664</v>
      </c>
      <c r="CV32" s="325">
        <v>4.286618444846293</v>
      </c>
      <c r="CW32" s="325">
        <v>4.1684782608695654</v>
      </c>
      <c r="CX32" s="325">
        <v>4.3163590070019096</v>
      </c>
      <c r="CY32" s="325">
        <v>4.4557256582976121</v>
      </c>
      <c r="CZ32" s="325"/>
      <c r="DA32" s="325">
        <v>3.9178193653376727</v>
      </c>
      <c r="DB32" s="325">
        <v>4.3083284111045481</v>
      </c>
      <c r="DC32" s="325">
        <v>3.9113453192808429</v>
      </c>
      <c r="DD32" s="325">
        <v>4.3238361740015261</v>
      </c>
      <c r="DE32" s="325">
        <v>4.1573008350259535</v>
      </c>
      <c r="DF32" s="325">
        <v>3.8599221789883269</v>
      </c>
      <c r="DG32" s="325">
        <v>4.3811902693310163</v>
      </c>
      <c r="DH32" s="325">
        <v>3.5657894736842106</v>
      </c>
      <c r="DI32" s="325">
        <v>3.5920864452566343</v>
      </c>
      <c r="DJ32" s="325">
        <v>4.4342823425283964</v>
      </c>
      <c r="DK32" s="325"/>
      <c r="DL32" s="325">
        <v>4.2637028014616325</v>
      </c>
      <c r="DM32" s="325">
        <v>4.3421597973750865</v>
      </c>
      <c r="DN32" s="325">
        <v>4.5135532540595831</v>
      </c>
      <c r="DO32" s="327">
        <v>4.6003356509230402</v>
      </c>
      <c r="DP32" s="21">
        <f t="shared" si="1"/>
        <v>455.81053189684036</v>
      </c>
    </row>
    <row r="33" spans="1:120" ht="15.75" thickBot="1" x14ac:dyDescent="0.3">
      <c r="A33" s="13" t="s">
        <v>147</v>
      </c>
      <c r="B33" s="325" t="s">
        <v>397</v>
      </c>
      <c r="C33" s="325" t="s">
        <v>316</v>
      </c>
      <c r="D33" s="325" t="s">
        <v>316</v>
      </c>
      <c r="E33" s="325" t="s">
        <v>397</v>
      </c>
      <c r="F33" s="325" t="s">
        <v>283</v>
      </c>
      <c r="G33" s="326" t="s">
        <v>283</v>
      </c>
      <c r="H33" s="325" t="s">
        <v>283</v>
      </c>
      <c r="I33" s="325" t="s">
        <v>283</v>
      </c>
      <c r="J33" s="325" t="s">
        <v>316</v>
      </c>
      <c r="K33" s="325" t="s">
        <v>397</v>
      </c>
      <c r="L33" s="325" t="s">
        <v>397</v>
      </c>
      <c r="M33" s="325" t="s">
        <v>283</v>
      </c>
      <c r="N33" s="325" t="s">
        <v>283</v>
      </c>
      <c r="O33" s="325" t="s">
        <v>397</v>
      </c>
      <c r="P33" s="325" t="s">
        <v>316</v>
      </c>
      <c r="Q33" s="325" t="s">
        <v>397</v>
      </c>
      <c r="R33" s="325" t="s">
        <v>397</v>
      </c>
      <c r="S33" s="325" t="s">
        <v>283</v>
      </c>
      <c r="T33" s="325" t="s">
        <v>991</v>
      </c>
      <c r="U33" s="325"/>
      <c r="V33" s="325" t="s">
        <v>283</v>
      </c>
      <c r="W33" s="325" t="s">
        <v>283</v>
      </c>
      <c r="X33" s="325" t="s">
        <v>316</v>
      </c>
      <c r="Y33" s="325" t="s">
        <v>283</v>
      </c>
      <c r="Z33" s="325" t="s">
        <v>283</v>
      </c>
      <c r="AA33" s="325" t="s">
        <v>397</v>
      </c>
      <c r="AB33" s="325" t="s">
        <v>771</v>
      </c>
      <c r="AC33" s="325" t="s">
        <v>397</v>
      </c>
      <c r="AD33" s="325" t="s">
        <v>397</v>
      </c>
      <c r="AE33" s="325" t="s">
        <v>316</v>
      </c>
      <c r="AF33" s="325" t="s">
        <v>991</v>
      </c>
      <c r="AG33" s="325" t="s">
        <v>397</v>
      </c>
      <c r="AH33" s="325" t="s">
        <v>397</v>
      </c>
      <c r="AI33" s="325" t="s">
        <v>283</v>
      </c>
      <c r="AJ33" s="325"/>
      <c r="AK33" s="325" t="s">
        <v>316</v>
      </c>
      <c r="AL33" s="325" t="s">
        <v>316</v>
      </c>
      <c r="AM33" s="325" t="s">
        <v>397</v>
      </c>
      <c r="AN33" s="325" t="s">
        <v>397</v>
      </c>
      <c r="AO33" s="325"/>
      <c r="AP33" s="325" t="s">
        <v>397</v>
      </c>
      <c r="AQ33" s="325" t="s">
        <v>397</v>
      </c>
      <c r="AR33" s="325" t="s">
        <v>283</v>
      </c>
      <c r="AS33" s="325" t="s">
        <v>397</v>
      </c>
      <c r="AT33" s="325" t="s">
        <v>283</v>
      </c>
      <c r="AU33" s="325" t="s">
        <v>283</v>
      </c>
      <c r="AV33" s="325" t="s">
        <v>397</v>
      </c>
      <c r="AW33" s="325" t="s">
        <v>397</v>
      </c>
      <c r="AX33" s="325" t="s">
        <v>283</v>
      </c>
      <c r="AY33" s="325" t="s">
        <v>316</v>
      </c>
      <c r="AZ33" s="325" t="s">
        <v>397</v>
      </c>
      <c r="BA33" s="325" t="s">
        <v>283</v>
      </c>
      <c r="BB33" s="325" t="s">
        <v>283</v>
      </c>
      <c r="BC33" s="325" t="s">
        <v>283</v>
      </c>
      <c r="BD33" s="325" t="s">
        <v>991</v>
      </c>
      <c r="BE33" s="325" t="s">
        <v>283</v>
      </c>
      <c r="BF33" s="325" t="s">
        <v>283</v>
      </c>
      <c r="BG33" s="325" t="s">
        <v>283</v>
      </c>
      <c r="BH33" s="325" t="s">
        <v>397</v>
      </c>
      <c r="BI33" s="325" t="s">
        <v>991</v>
      </c>
      <c r="BJ33" s="325" t="s">
        <v>397</v>
      </c>
      <c r="BK33" s="325" t="s">
        <v>316</v>
      </c>
      <c r="BL33" s="325"/>
      <c r="BM33" s="325" t="s">
        <v>397</v>
      </c>
      <c r="BN33" s="325" t="s">
        <v>283</v>
      </c>
      <c r="BO33" s="325" t="s">
        <v>397</v>
      </c>
      <c r="BP33" s="325" t="s">
        <v>397</v>
      </c>
      <c r="BQ33" s="325" t="s">
        <v>397</v>
      </c>
      <c r="BR33" s="325"/>
      <c r="BS33" s="325" t="s">
        <v>283</v>
      </c>
      <c r="BT33" s="325" t="s">
        <v>283</v>
      </c>
      <c r="BU33" s="325" t="s">
        <v>283</v>
      </c>
      <c r="BV33" s="325" t="s">
        <v>397</v>
      </c>
      <c r="BW33" s="325" t="s">
        <v>283</v>
      </c>
      <c r="BX33" s="325" t="s">
        <v>283</v>
      </c>
      <c r="BY33" s="325"/>
      <c r="BZ33" s="325" t="s">
        <v>397</v>
      </c>
      <c r="CA33" s="325"/>
      <c r="CB33" s="325" t="s">
        <v>316</v>
      </c>
      <c r="CC33" s="325" t="s">
        <v>316</v>
      </c>
      <c r="CD33" s="325" t="s">
        <v>397</v>
      </c>
      <c r="CE33" s="325" t="s">
        <v>283</v>
      </c>
      <c r="CF33" s="325" t="s">
        <v>397</v>
      </c>
      <c r="CG33" s="325" t="s">
        <v>397</v>
      </c>
      <c r="CH33" s="325" t="s">
        <v>283</v>
      </c>
      <c r="CI33" s="325" t="s">
        <v>397</v>
      </c>
      <c r="CJ33" s="325" t="s">
        <v>283</v>
      </c>
      <c r="CK33" s="325" t="s">
        <v>283</v>
      </c>
      <c r="CL33" s="325" t="s">
        <v>397</v>
      </c>
      <c r="CM33" s="325" t="s">
        <v>316</v>
      </c>
      <c r="CN33" s="325" t="s">
        <v>283</v>
      </c>
      <c r="CO33" s="325" t="s">
        <v>283</v>
      </c>
      <c r="CP33" s="325" t="s">
        <v>283</v>
      </c>
      <c r="CQ33" s="325" t="s">
        <v>397</v>
      </c>
      <c r="CR33" s="325"/>
      <c r="CS33" s="325" t="s">
        <v>283</v>
      </c>
      <c r="CT33" s="325" t="s">
        <v>283</v>
      </c>
      <c r="CU33" s="325" t="s">
        <v>397</v>
      </c>
      <c r="CV33" s="325" t="s">
        <v>283</v>
      </c>
      <c r="CW33" s="325" t="s">
        <v>397</v>
      </c>
      <c r="CX33" s="325" t="s">
        <v>283</v>
      </c>
      <c r="CY33" s="325" t="s">
        <v>283</v>
      </c>
      <c r="CZ33" s="325"/>
      <c r="DA33" s="325" t="s">
        <v>283</v>
      </c>
      <c r="DB33" s="325" t="s">
        <v>283</v>
      </c>
      <c r="DC33" s="325" t="s">
        <v>397</v>
      </c>
      <c r="DD33" s="325" t="s">
        <v>397</v>
      </c>
      <c r="DE33" s="325" t="s">
        <v>283</v>
      </c>
      <c r="DF33" s="325" t="s">
        <v>397</v>
      </c>
      <c r="DG33" s="325" t="s">
        <v>283</v>
      </c>
      <c r="DH33" s="325" t="s">
        <v>397</v>
      </c>
      <c r="DI33" s="325" t="s">
        <v>283</v>
      </c>
      <c r="DJ33" s="325" t="s">
        <v>283</v>
      </c>
      <c r="DK33" s="325"/>
      <c r="DL33" s="325" t="s">
        <v>397</v>
      </c>
      <c r="DM33" s="325" t="s">
        <v>397</v>
      </c>
      <c r="DN33" s="325" t="s">
        <v>283</v>
      </c>
      <c r="DO33" s="327" t="s">
        <v>283</v>
      </c>
      <c r="DP33" s="21">
        <f t="shared" si="1"/>
        <v>0</v>
      </c>
    </row>
    <row r="34" spans="1:120" ht="15.75" thickBot="1" x14ac:dyDescent="0.3">
      <c r="A34" s="13" t="s">
        <v>148</v>
      </c>
      <c r="B34" s="325">
        <v>2.9152926194247808</v>
      </c>
      <c r="C34" s="325">
        <v>0.66012424472836617</v>
      </c>
      <c r="D34" s="325">
        <v>0.24808426211715418</v>
      </c>
      <c r="E34" s="325">
        <v>1.9641857714777666</v>
      </c>
      <c r="F34" s="325">
        <v>1.874372037468941</v>
      </c>
      <c r="G34" s="326">
        <v>1.2328847688883426</v>
      </c>
      <c r="H34" s="325">
        <v>1.2945766515331414</v>
      </c>
      <c r="I34" s="325">
        <v>3.0882460716368687</v>
      </c>
      <c r="J34" s="325">
        <v>3.3295890413308493</v>
      </c>
      <c r="K34" s="325">
        <v>1.4068476768608784</v>
      </c>
      <c r="L34" s="325">
        <v>2.0289258009966726</v>
      </c>
      <c r="M34" s="325">
        <v>4.1815078586360244E-2</v>
      </c>
      <c r="N34" s="325">
        <v>2.1801837858589801</v>
      </c>
      <c r="O34" s="325">
        <v>1.0865027386881998</v>
      </c>
      <c r="P34" s="325">
        <v>1.6779255102069568</v>
      </c>
      <c r="Q34" s="325">
        <v>1.8557641131570435</v>
      </c>
      <c r="R34" s="325">
        <v>0.76789812039370631</v>
      </c>
      <c r="S34" s="325">
        <v>1.4911928543391406</v>
      </c>
      <c r="T34" s="325">
        <v>6.8091859906875607</v>
      </c>
      <c r="U34" s="325"/>
      <c r="V34" s="325">
        <v>2.7668124865646293</v>
      </c>
      <c r="W34" s="325">
        <v>5.6282348005006755</v>
      </c>
      <c r="X34" s="325">
        <v>0.98503691273867933</v>
      </c>
      <c r="Y34" s="325">
        <v>0.88778088976146918</v>
      </c>
      <c r="Z34" s="325">
        <v>2.1252478299391919</v>
      </c>
      <c r="AA34" s="325">
        <v>2.7844999814910842</v>
      </c>
      <c r="AB34" s="325">
        <v>1.171377703579024</v>
      </c>
      <c r="AC34" s="325">
        <v>1.5176357846944377</v>
      </c>
      <c r="AD34" s="325">
        <v>1.9892492033853015</v>
      </c>
      <c r="AE34" s="325">
        <v>2.5969082618106265</v>
      </c>
      <c r="AF34" s="325">
        <v>2.3665102823170248</v>
      </c>
      <c r="AG34" s="325">
        <v>2.8635700335568615</v>
      </c>
      <c r="AH34" s="325">
        <v>2.1119985977461786</v>
      </c>
      <c r="AI34" s="325">
        <v>2.1235262935076715</v>
      </c>
      <c r="AJ34" s="325"/>
      <c r="AK34" s="325">
        <v>1.2762121354275902</v>
      </c>
      <c r="AL34" s="325">
        <v>1.9198585684910396</v>
      </c>
      <c r="AM34" s="325">
        <v>0.94404061260193739</v>
      </c>
      <c r="AN34" s="325">
        <v>4.9084147655910959</v>
      </c>
      <c r="AO34" s="325"/>
      <c r="AP34" s="325">
        <v>2.2251761244602486</v>
      </c>
      <c r="AQ34" s="325">
        <v>3.2790026658565674</v>
      </c>
      <c r="AR34" s="325">
        <v>12.819193262903262</v>
      </c>
      <c r="AS34" s="325">
        <v>0.98544589658808857</v>
      </c>
      <c r="AT34" s="325">
        <v>2.5132279891315168</v>
      </c>
      <c r="AU34" s="325">
        <v>1.6291255672943539</v>
      </c>
      <c r="AV34" s="325">
        <v>0.88646726004244503</v>
      </c>
      <c r="AW34" s="325">
        <v>2.318736545821487</v>
      </c>
      <c r="AX34" s="325">
        <v>2.2751706204612976</v>
      </c>
      <c r="AY34" s="325">
        <v>2.2785841043235555</v>
      </c>
      <c r="AZ34" s="325">
        <v>0.93167626267771642</v>
      </c>
      <c r="BA34" s="325">
        <v>2.0424509798408375</v>
      </c>
      <c r="BB34" s="325">
        <v>0.35116045556151665</v>
      </c>
      <c r="BC34" s="325">
        <v>2.5952271340001998</v>
      </c>
      <c r="BD34" s="325">
        <v>-1.1241531261972804</v>
      </c>
      <c r="BE34" s="325">
        <v>0.77175880740740777</v>
      </c>
      <c r="BF34" s="325">
        <v>1.7564501622104878</v>
      </c>
      <c r="BG34" s="325">
        <v>2.721825788504928</v>
      </c>
      <c r="BH34" s="325">
        <v>-0.17712753968160966</v>
      </c>
      <c r="BI34" s="325">
        <v>3.1203151369270321</v>
      </c>
      <c r="BJ34" s="325">
        <v>1.8679455234827946</v>
      </c>
      <c r="BK34" s="325">
        <v>0.85859584643459552</v>
      </c>
      <c r="BL34" s="325"/>
      <c r="BM34" s="325">
        <v>0.79395161978550455</v>
      </c>
      <c r="BN34" s="325">
        <v>2.1637341906237229</v>
      </c>
      <c r="BO34" s="325">
        <v>1.2400307142957923</v>
      </c>
      <c r="BP34" s="325">
        <v>0.5014087461543193</v>
      </c>
      <c r="BQ34" s="325">
        <v>-0.2084571005196989</v>
      </c>
      <c r="BR34" s="325"/>
      <c r="BS34" s="325">
        <v>2.8957542144572246</v>
      </c>
      <c r="BT34" s="325">
        <v>3.8293571040448837</v>
      </c>
      <c r="BU34" s="325">
        <v>3.8293571040448837</v>
      </c>
      <c r="BV34" s="325">
        <v>1.3583618245090801</v>
      </c>
      <c r="BW34" s="325">
        <v>1.3089333510779122</v>
      </c>
      <c r="BX34" s="325">
        <v>1.8749178601381145</v>
      </c>
      <c r="BY34" s="325"/>
      <c r="BZ34" s="325">
        <v>0.48821978302142632</v>
      </c>
      <c r="CA34" s="325"/>
      <c r="CB34" s="325">
        <v>4.5703683102371606E-2</v>
      </c>
      <c r="CC34" s="325">
        <v>4.4805030666597689</v>
      </c>
      <c r="CD34" s="325">
        <v>1.2314338590630802</v>
      </c>
      <c r="CE34" s="325">
        <v>1.1681514197799281</v>
      </c>
      <c r="CF34" s="325">
        <v>2.6014975496249981</v>
      </c>
      <c r="CG34" s="325">
        <v>1.0574200664750455</v>
      </c>
      <c r="CH34" s="325">
        <v>2.1889486187669283</v>
      </c>
      <c r="CI34" s="325">
        <v>3.1137617960814046</v>
      </c>
      <c r="CJ34" s="325">
        <v>1.2191536697003791E-2</v>
      </c>
      <c r="CK34" s="325">
        <v>1.7604408006572925</v>
      </c>
      <c r="CL34" s="325">
        <v>1.2545338277472062</v>
      </c>
      <c r="CM34" s="325">
        <v>1.5906520434313176</v>
      </c>
      <c r="CN34" s="325">
        <v>1.1801820599674162</v>
      </c>
      <c r="CO34" s="325">
        <v>3.5007577760952646</v>
      </c>
      <c r="CP34" s="325">
        <v>1.9360664398410998</v>
      </c>
      <c r="CQ34" s="325">
        <v>1.9760918525249638</v>
      </c>
      <c r="CR34" s="325"/>
      <c r="CS34" s="325">
        <v>1.405460345893661</v>
      </c>
      <c r="CT34" s="325">
        <v>0.22945912115079903</v>
      </c>
      <c r="CU34" s="325">
        <v>1.088716634286091</v>
      </c>
      <c r="CV34" s="325">
        <v>2.2601803701287393</v>
      </c>
      <c r="CW34" s="325">
        <v>2.5249549831163343</v>
      </c>
      <c r="CX34" s="325">
        <v>1.9803631562221424</v>
      </c>
      <c r="CY34" s="325">
        <v>1.1153317330670598</v>
      </c>
      <c r="CZ34" s="325"/>
      <c r="DA34" s="325">
        <v>0.97066914118228986</v>
      </c>
      <c r="DB34" s="325">
        <v>2.2256794602791397</v>
      </c>
      <c r="DC34" s="325">
        <v>2.2901371430209094</v>
      </c>
      <c r="DD34" s="325">
        <v>2.9403718201599149</v>
      </c>
      <c r="DE34" s="325">
        <v>2.399127893833719</v>
      </c>
      <c r="DF34" s="325">
        <v>1.8283726862543315</v>
      </c>
      <c r="DG34" s="325">
        <v>1.7100296962887951</v>
      </c>
      <c r="DH34" s="325">
        <v>0.92396001967469665</v>
      </c>
      <c r="DI34" s="325">
        <v>-0.60273480243362432</v>
      </c>
      <c r="DJ34" s="325">
        <v>1.9270629280656815</v>
      </c>
      <c r="DK34" s="325"/>
      <c r="DL34" s="325">
        <v>1.1277165522963095</v>
      </c>
      <c r="DM34" s="325">
        <v>1.6783965361236053</v>
      </c>
      <c r="DN34" s="325">
        <v>2.8525485641587744</v>
      </c>
      <c r="DO34" s="327">
        <v>0.60752684462421769</v>
      </c>
      <c r="DP34" s="21">
        <f t="shared" si="1"/>
        <v>206.50400438567948</v>
      </c>
    </row>
    <row r="35" spans="1:120" ht="15.75" thickBot="1" x14ac:dyDescent="0.3">
      <c r="A35" s="13" t="s">
        <v>149</v>
      </c>
      <c r="B35" s="325" t="s">
        <v>601</v>
      </c>
      <c r="C35" s="325" t="s">
        <v>614</v>
      </c>
      <c r="D35" s="325" t="s">
        <v>625</v>
      </c>
      <c r="E35" s="325" t="s">
        <v>637</v>
      </c>
      <c r="F35" s="325" t="s">
        <v>649</v>
      </c>
      <c r="G35" s="326" t="s">
        <v>284</v>
      </c>
      <c r="H35" s="325" t="s">
        <v>663</v>
      </c>
      <c r="I35" s="325" t="s">
        <v>302</v>
      </c>
      <c r="J35" s="325" t="s">
        <v>676</v>
      </c>
      <c r="K35" s="325" t="s">
        <v>689</v>
      </c>
      <c r="L35" s="325">
        <v>0</v>
      </c>
      <c r="M35" s="325" t="s">
        <v>1706</v>
      </c>
      <c r="N35" s="325" t="s">
        <v>702</v>
      </c>
      <c r="O35" s="325" t="s">
        <v>714</v>
      </c>
      <c r="P35" s="325" t="s">
        <v>728</v>
      </c>
      <c r="Q35" s="325" t="s">
        <v>1381</v>
      </c>
      <c r="R35" s="325" t="s">
        <v>1718</v>
      </c>
      <c r="S35" s="325" t="s">
        <v>381</v>
      </c>
      <c r="T35" s="325" t="s">
        <v>1394</v>
      </c>
      <c r="U35" s="325"/>
      <c r="V35" s="325" t="s">
        <v>743</v>
      </c>
      <c r="W35" s="325" t="s">
        <v>756</v>
      </c>
      <c r="X35" s="325" t="s">
        <v>587</v>
      </c>
      <c r="Y35" s="325" t="s">
        <v>1359</v>
      </c>
      <c r="Z35" s="325" t="s">
        <v>335</v>
      </c>
      <c r="AA35" s="325" t="s">
        <v>743</v>
      </c>
      <c r="AB35" s="325">
        <v>0</v>
      </c>
      <c r="AC35" s="325" t="s">
        <v>784</v>
      </c>
      <c r="AD35" s="325" t="s">
        <v>799</v>
      </c>
      <c r="AE35" s="325" t="s">
        <v>317</v>
      </c>
      <c r="AF35" s="325" t="s">
        <v>1406</v>
      </c>
      <c r="AG35" s="325">
        <v>0</v>
      </c>
      <c r="AH35" s="325" t="s">
        <v>811</v>
      </c>
      <c r="AI35" s="325" t="s">
        <v>840</v>
      </c>
      <c r="AJ35" s="325"/>
      <c r="AK35" s="325" t="s">
        <v>853</v>
      </c>
      <c r="AL35" s="325" t="s">
        <v>866</v>
      </c>
      <c r="AM35" s="325" t="s">
        <v>1730</v>
      </c>
      <c r="AN35" s="325" t="s">
        <v>877</v>
      </c>
      <c r="AO35" s="325"/>
      <c r="AP35" s="325" t="s">
        <v>889</v>
      </c>
      <c r="AQ35" s="325" t="s">
        <v>398</v>
      </c>
      <c r="AR35" s="325" t="s">
        <v>349</v>
      </c>
      <c r="AS35" s="325" t="s">
        <v>901</v>
      </c>
      <c r="AT35" s="325" t="s">
        <v>1741</v>
      </c>
      <c r="AU35" s="325" t="s">
        <v>364</v>
      </c>
      <c r="AV35" s="325" t="s">
        <v>1753</v>
      </c>
      <c r="AW35" s="325">
        <v>0</v>
      </c>
      <c r="AX35" s="325" t="s">
        <v>925</v>
      </c>
      <c r="AY35" s="325" t="s">
        <v>912</v>
      </c>
      <c r="AZ35" s="325" t="s">
        <v>1371</v>
      </c>
      <c r="BA35" s="325" t="s">
        <v>413</v>
      </c>
      <c r="BB35" s="325" t="s">
        <v>940</v>
      </c>
      <c r="BC35" s="325" t="s">
        <v>430</v>
      </c>
      <c r="BD35" s="325">
        <v>0</v>
      </c>
      <c r="BE35" s="325" t="s">
        <v>951</v>
      </c>
      <c r="BF35" s="325" t="s">
        <v>445</v>
      </c>
      <c r="BG35" s="325" t="s">
        <v>966</v>
      </c>
      <c r="BH35" s="325" t="s">
        <v>978</v>
      </c>
      <c r="BI35" s="325">
        <v>0</v>
      </c>
      <c r="BJ35" s="325" t="s">
        <v>1421</v>
      </c>
      <c r="BK35" s="325" t="s">
        <v>1003</v>
      </c>
      <c r="BL35" s="325"/>
      <c r="BM35" s="325" t="s">
        <v>1647</v>
      </c>
      <c r="BN35" s="325" t="s">
        <v>889</v>
      </c>
      <c r="BO35" s="325" t="s">
        <v>1026</v>
      </c>
      <c r="BP35" s="325" t="s">
        <v>1622</v>
      </c>
      <c r="BQ35" s="325" t="s">
        <v>1434</v>
      </c>
      <c r="BR35" s="325"/>
      <c r="BS35" s="325" t="s">
        <v>1036</v>
      </c>
      <c r="BT35" s="325" t="s">
        <v>457</v>
      </c>
      <c r="BU35" s="325" t="s">
        <v>1048</v>
      </c>
      <c r="BV35" s="325" t="s">
        <v>1449</v>
      </c>
      <c r="BW35" s="325" t="s">
        <v>472</v>
      </c>
      <c r="BX35" s="325" t="s">
        <v>489</v>
      </c>
      <c r="BY35" s="325"/>
      <c r="BZ35" s="325">
        <v>0</v>
      </c>
      <c r="CA35" s="325"/>
      <c r="CB35" s="325" t="s">
        <v>1060</v>
      </c>
      <c r="CC35" s="325" t="s">
        <v>1072</v>
      </c>
      <c r="CD35" s="325" t="s">
        <v>504</v>
      </c>
      <c r="CE35" s="325">
        <v>0</v>
      </c>
      <c r="CF35" s="325" t="s">
        <v>1096</v>
      </c>
      <c r="CG35" s="325" t="s">
        <v>1106</v>
      </c>
      <c r="CH35" s="325" t="s">
        <v>1463</v>
      </c>
      <c r="CI35" s="325">
        <v>0</v>
      </c>
      <c r="CJ35" s="325" t="s">
        <v>1143</v>
      </c>
      <c r="CK35" s="325" t="s">
        <v>1774</v>
      </c>
      <c r="CL35" s="325" t="s">
        <v>1131</v>
      </c>
      <c r="CM35" s="325" t="s">
        <v>520</v>
      </c>
      <c r="CN35" s="325" t="s">
        <v>1156</v>
      </c>
      <c r="CO35" s="325" t="s">
        <v>1169</v>
      </c>
      <c r="CP35" s="325" t="s">
        <v>1181</v>
      </c>
      <c r="CQ35" s="325" t="s">
        <v>1477</v>
      </c>
      <c r="CR35" s="325"/>
      <c r="CS35" s="325" t="s">
        <v>1487</v>
      </c>
      <c r="CT35" s="325" t="s">
        <v>1500</v>
      </c>
      <c r="CU35" s="325" t="s">
        <v>1510</v>
      </c>
      <c r="CV35" s="325" t="s">
        <v>535</v>
      </c>
      <c r="CW35" s="325">
        <v>0</v>
      </c>
      <c r="CX35" s="325" t="s">
        <v>1191</v>
      </c>
      <c r="CY35" s="325" t="s">
        <v>1204</v>
      </c>
      <c r="CZ35" s="325"/>
      <c r="DA35" s="325" t="s">
        <v>553</v>
      </c>
      <c r="DB35" s="325" t="s">
        <v>1783</v>
      </c>
      <c r="DC35" s="325">
        <v>0</v>
      </c>
      <c r="DD35" s="325">
        <v>0</v>
      </c>
      <c r="DE35" s="325">
        <v>0</v>
      </c>
      <c r="DF35" s="325" t="s">
        <v>1542</v>
      </c>
      <c r="DG35" s="325" t="s">
        <v>567</v>
      </c>
      <c r="DH35" s="325" t="s">
        <v>1794</v>
      </c>
      <c r="DI35" s="325" t="s">
        <v>1226</v>
      </c>
      <c r="DJ35" s="325" t="s">
        <v>1237</v>
      </c>
      <c r="DK35" s="325"/>
      <c r="DL35" s="325" t="s">
        <v>1556</v>
      </c>
      <c r="DM35" s="325" t="s">
        <v>1673</v>
      </c>
      <c r="DN35" s="325">
        <v>0</v>
      </c>
      <c r="DO35" s="327" t="s">
        <v>1262</v>
      </c>
      <c r="DP35" s="21">
        <f t="shared" si="1"/>
        <v>0</v>
      </c>
    </row>
    <row r="36" spans="1:120" ht="15.75" thickBot="1" x14ac:dyDescent="0.3">
      <c r="A36" s="13" t="s">
        <v>150</v>
      </c>
      <c r="B36" s="326">
        <v>99</v>
      </c>
      <c r="C36" s="325">
        <v>27</v>
      </c>
      <c r="D36" s="325">
        <v>27</v>
      </c>
      <c r="E36" s="325">
        <v>26</v>
      </c>
      <c r="F36" s="325">
        <v>31</v>
      </c>
      <c r="G36" s="333">
        <v>91</v>
      </c>
      <c r="H36" s="325">
        <v>9</v>
      </c>
      <c r="I36" s="325">
        <v>299</v>
      </c>
      <c r="J36" s="325">
        <v>35</v>
      </c>
      <c r="K36" s="325">
        <v>17</v>
      </c>
      <c r="L36" s="325">
        <v>20</v>
      </c>
      <c r="M36" s="325">
        <v>51</v>
      </c>
      <c r="N36" s="325">
        <v>130</v>
      </c>
      <c r="O36" s="325">
        <v>29</v>
      </c>
      <c r="P36" s="325">
        <v>123</v>
      </c>
      <c r="Q36" s="325">
        <v>82</v>
      </c>
      <c r="R36" s="325">
        <v>78</v>
      </c>
      <c r="S36" s="325">
        <v>86</v>
      </c>
      <c r="T36" s="325">
        <v>164</v>
      </c>
      <c r="U36" s="325"/>
      <c r="V36" s="325">
        <v>45</v>
      </c>
      <c r="W36" s="325">
        <v>72</v>
      </c>
      <c r="X36" s="325">
        <v>51</v>
      </c>
      <c r="Y36" s="325">
        <v>39</v>
      </c>
      <c r="Z36" s="325">
        <v>57</v>
      </c>
      <c r="AA36" s="325">
        <v>20</v>
      </c>
      <c r="AB36" s="325">
        <v>131</v>
      </c>
      <c r="AC36" s="325">
        <v>31</v>
      </c>
      <c r="AD36" s="325">
        <v>142</v>
      </c>
      <c r="AE36" s="325">
        <v>44</v>
      </c>
      <c r="AF36" s="325">
        <v>70</v>
      </c>
      <c r="AG36" s="325">
        <v>22</v>
      </c>
      <c r="AH36" s="325">
        <v>94</v>
      </c>
      <c r="AI36" s="325">
        <v>16</v>
      </c>
      <c r="AJ36" s="325"/>
      <c r="AK36" s="325">
        <v>33</v>
      </c>
      <c r="AL36" s="325">
        <v>39</v>
      </c>
      <c r="AM36" s="325">
        <v>66</v>
      </c>
      <c r="AN36" s="325">
        <v>51</v>
      </c>
      <c r="AO36" s="325"/>
      <c r="AP36" s="325">
        <v>64</v>
      </c>
      <c r="AQ36" s="325">
        <v>138</v>
      </c>
      <c r="AR36" s="325">
        <v>104</v>
      </c>
      <c r="AS36" s="325">
        <v>177</v>
      </c>
      <c r="AT36" s="325">
        <v>176</v>
      </c>
      <c r="AU36" s="325">
        <v>14</v>
      </c>
      <c r="AV36" s="325">
        <v>176</v>
      </c>
      <c r="AW36" s="325">
        <v>156</v>
      </c>
      <c r="AX36" s="325">
        <v>58</v>
      </c>
      <c r="AY36" s="325">
        <v>23</v>
      </c>
      <c r="AZ36" s="325">
        <v>27</v>
      </c>
      <c r="BA36" s="325">
        <v>444</v>
      </c>
      <c r="BB36" s="325">
        <v>10</v>
      </c>
      <c r="BC36" s="325">
        <v>23</v>
      </c>
      <c r="BD36" s="325">
        <v>88</v>
      </c>
      <c r="BE36" s="325">
        <v>8</v>
      </c>
      <c r="BF36" s="325">
        <v>156</v>
      </c>
      <c r="BG36" s="325">
        <v>57</v>
      </c>
      <c r="BH36" s="325">
        <v>65</v>
      </c>
      <c r="BI36" s="325">
        <v>529</v>
      </c>
      <c r="BJ36" s="325">
        <v>35</v>
      </c>
      <c r="BK36" s="325">
        <v>51</v>
      </c>
      <c r="BL36" s="325"/>
      <c r="BM36" s="325">
        <v>121</v>
      </c>
      <c r="BN36" s="325">
        <v>70</v>
      </c>
      <c r="BO36" s="325">
        <v>141</v>
      </c>
      <c r="BP36" s="325">
        <v>121</v>
      </c>
      <c r="BQ36" s="325">
        <v>73</v>
      </c>
      <c r="BR36" s="325"/>
      <c r="BS36" s="325">
        <v>259</v>
      </c>
      <c r="BT36" s="325">
        <v>50</v>
      </c>
      <c r="BU36" s="325">
        <v>39</v>
      </c>
      <c r="BV36" s="325">
        <v>61</v>
      </c>
      <c r="BW36" s="325">
        <v>37</v>
      </c>
      <c r="BX36" s="325">
        <v>183</v>
      </c>
      <c r="BY36" s="325"/>
      <c r="BZ36" s="325">
        <v>74</v>
      </c>
      <c r="CA36" s="325"/>
      <c r="CB36" s="325">
        <v>41</v>
      </c>
      <c r="CC36" s="325">
        <v>84</v>
      </c>
      <c r="CD36" s="325">
        <v>158</v>
      </c>
      <c r="CE36" s="325">
        <v>184</v>
      </c>
      <c r="CF36" s="325">
        <v>85</v>
      </c>
      <c r="CG36" s="325">
        <v>179</v>
      </c>
      <c r="CH36" s="325">
        <v>42</v>
      </c>
      <c r="CI36" s="325">
        <v>13</v>
      </c>
      <c r="CJ36" s="325">
        <v>25</v>
      </c>
      <c r="CK36" s="325">
        <v>176</v>
      </c>
      <c r="CL36" s="325">
        <v>31</v>
      </c>
      <c r="CM36" s="325">
        <v>329</v>
      </c>
      <c r="CN36" s="325">
        <v>156</v>
      </c>
      <c r="CO36" s="325">
        <v>17</v>
      </c>
      <c r="CP36" s="325">
        <v>28</v>
      </c>
      <c r="CQ36" s="325">
        <v>46</v>
      </c>
      <c r="CR36" s="325"/>
      <c r="CS36" s="325">
        <v>24</v>
      </c>
      <c r="CT36" s="325">
        <v>15</v>
      </c>
      <c r="CU36" s="325">
        <v>53</v>
      </c>
      <c r="CV36" s="325">
        <v>98</v>
      </c>
      <c r="CW36" s="325">
        <v>19</v>
      </c>
      <c r="CX36" s="325">
        <v>24</v>
      </c>
      <c r="CY36" s="325">
        <v>76</v>
      </c>
      <c r="CZ36" s="325"/>
      <c r="DA36" s="325">
        <v>47</v>
      </c>
      <c r="DB36" s="325">
        <v>85</v>
      </c>
      <c r="DC36" s="325">
        <v>38</v>
      </c>
      <c r="DD36" s="325">
        <v>62</v>
      </c>
      <c r="DE36" s="325">
        <v>24</v>
      </c>
      <c r="DF36" s="325">
        <v>60</v>
      </c>
      <c r="DG36" s="325">
        <v>40</v>
      </c>
      <c r="DH36" s="325">
        <v>44</v>
      </c>
      <c r="DI36" s="325">
        <v>153</v>
      </c>
      <c r="DJ36" s="325">
        <v>33</v>
      </c>
      <c r="DK36" s="325"/>
      <c r="DL36" s="325">
        <v>36</v>
      </c>
      <c r="DM36" s="325">
        <v>57</v>
      </c>
      <c r="DN36" s="325">
        <v>199</v>
      </c>
      <c r="DO36" s="327">
        <v>73</v>
      </c>
      <c r="DP36" s="21">
        <f t="shared" si="1"/>
        <v>9109</v>
      </c>
    </row>
    <row r="37" spans="1:120" ht="15.75" thickBot="1" x14ac:dyDescent="0.3">
      <c r="A37" s="13" t="s">
        <v>151</v>
      </c>
      <c r="B37" s="325">
        <v>5219</v>
      </c>
      <c r="C37" s="325">
        <v>5329</v>
      </c>
      <c r="D37" s="325">
        <v>5657</v>
      </c>
      <c r="E37" s="325">
        <v>1390</v>
      </c>
      <c r="F37" s="325">
        <v>3434</v>
      </c>
      <c r="G37" s="333">
        <v>15559</v>
      </c>
      <c r="H37" s="325">
        <v>2333</v>
      </c>
      <c r="I37" s="325">
        <v>18033</v>
      </c>
      <c r="J37" s="325">
        <v>4229</v>
      </c>
      <c r="K37" s="325">
        <v>1437</v>
      </c>
      <c r="L37" s="325">
        <v>1388</v>
      </c>
      <c r="M37" s="325">
        <v>1182</v>
      </c>
      <c r="N37" s="325">
        <v>14182</v>
      </c>
      <c r="O37" s="325">
        <v>2255</v>
      </c>
      <c r="P37" s="325">
        <v>15077</v>
      </c>
      <c r="Q37" s="325">
        <v>9095</v>
      </c>
      <c r="R37" s="325">
        <v>3245</v>
      </c>
      <c r="S37" s="325">
        <v>15557</v>
      </c>
      <c r="T37" s="325">
        <v>1441</v>
      </c>
      <c r="U37" s="325"/>
      <c r="V37" s="325">
        <v>5772</v>
      </c>
      <c r="W37" s="325">
        <v>10306</v>
      </c>
      <c r="X37" s="325">
        <v>25107</v>
      </c>
      <c r="Y37" s="325">
        <v>6819</v>
      </c>
      <c r="Z37" s="325">
        <v>4708</v>
      </c>
      <c r="AA37" s="325">
        <v>1619</v>
      </c>
      <c r="AB37" s="325">
        <v>4242</v>
      </c>
      <c r="AC37" s="325">
        <v>584</v>
      </c>
      <c r="AD37" s="325">
        <v>4488</v>
      </c>
      <c r="AE37" s="325">
        <v>12681</v>
      </c>
      <c r="AF37" s="325">
        <v>913</v>
      </c>
      <c r="AG37" s="325">
        <v>1341</v>
      </c>
      <c r="AH37" s="325">
        <v>5262</v>
      </c>
      <c r="AI37" s="325">
        <v>611</v>
      </c>
      <c r="AJ37" s="325"/>
      <c r="AK37" s="325">
        <v>4698</v>
      </c>
      <c r="AL37" s="325">
        <v>6321</v>
      </c>
      <c r="AM37" s="325">
        <v>1218</v>
      </c>
      <c r="AN37" s="325">
        <v>2261</v>
      </c>
      <c r="AO37" s="325"/>
      <c r="AP37" s="325">
        <v>2143</v>
      </c>
      <c r="AQ37" s="325">
        <v>6360</v>
      </c>
      <c r="AR37" s="325">
        <v>10493</v>
      </c>
      <c r="AS37" s="325">
        <v>4786</v>
      </c>
      <c r="AT37" s="325">
        <v>7594</v>
      </c>
      <c r="AU37" s="325">
        <v>5515</v>
      </c>
      <c r="AV37" s="325">
        <v>4634</v>
      </c>
      <c r="AW37" s="325">
        <v>2456</v>
      </c>
      <c r="AX37" s="325">
        <v>9375</v>
      </c>
      <c r="AY37" s="325">
        <v>3232</v>
      </c>
      <c r="AZ37" s="325">
        <v>1495</v>
      </c>
      <c r="BA37" s="325">
        <v>36001</v>
      </c>
      <c r="BB37" s="325">
        <v>1740</v>
      </c>
      <c r="BC37" s="325">
        <v>5055</v>
      </c>
      <c r="BD37" s="325">
        <v>672</v>
      </c>
      <c r="BE37" s="325">
        <v>1059</v>
      </c>
      <c r="BF37" s="325">
        <v>3855</v>
      </c>
      <c r="BG37" s="325">
        <v>3284</v>
      </c>
      <c r="BH37" s="325">
        <v>1722</v>
      </c>
      <c r="BI37" s="325">
        <v>3754</v>
      </c>
      <c r="BJ37" s="325">
        <v>946</v>
      </c>
      <c r="BK37" s="325">
        <v>23118</v>
      </c>
      <c r="BL37" s="325"/>
      <c r="BM37" s="325">
        <v>3464</v>
      </c>
      <c r="BN37" s="325">
        <v>10714</v>
      </c>
      <c r="BO37" s="325">
        <v>3108</v>
      </c>
      <c r="BP37" s="325">
        <v>2396</v>
      </c>
      <c r="BQ37" s="325">
        <v>770</v>
      </c>
      <c r="BR37" s="325"/>
      <c r="BS37" s="325">
        <v>15134</v>
      </c>
      <c r="BT37" s="325">
        <v>3916</v>
      </c>
      <c r="BU37" s="325">
        <v>949</v>
      </c>
      <c r="BV37" s="325">
        <v>837</v>
      </c>
      <c r="BW37" s="325">
        <v>7263</v>
      </c>
      <c r="BX37" s="325">
        <v>7541</v>
      </c>
      <c r="BY37" s="325"/>
      <c r="BZ37" s="325">
        <v>1574</v>
      </c>
      <c r="CA37" s="325"/>
      <c r="CB37" s="325">
        <v>8308</v>
      </c>
      <c r="CC37" s="325">
        <v>17495</v>
      </c>
      <c r="CD37" s="325">
        <v>3669</v>
      </c>
      <c r="CE37" s="325">
        <v>10522</v>
      </c>
      <c r="CF37" s="325">
        <v>3942</v>
      </c>
      <c r="CG37" s="325">
        <v>4481</v>
      </c>
      <c r="CH37" s="325">
        <v>4555</v>
      </c>
      <c r="CI37" s="325">
        <v>938</v>
      </c>
      <c r="CJ37" s="325">
        <v>2009</v>
      </c>
      <c r="CK37" s="325">
        <v>10106</v>
      </c>
      <c r="CL37" s="325">
        <v>3069</v>
      </c>
      <c r="CM37" s="325">
        <v>33088</v>
      </c>
      <c r="CN37" s="325">
        <v>9225</v>
      </c>
      <c r="CO37" s="325">
        <v>2429</v>
      </c>
      <c r="CP37" s="325">
        <v>5460</v>
      </c>
      <c r="CQ37" s="325">
        <v>2353</v>
      </c>
      <c r="CR37" s="325"/>
      <c r="CS37" s="325">
        <v>1647</v>
      </c>
      <c r="CT37" s="325">
        <v>1976</v>
      </c>
      <c r="CU37" s="325">
        <v>1334</v>
      </c>
      <c r="CV37" s="325">
        <v>5530</v>
      </c>
      <c r="CW37" s="325">
        <v>1104</v>
      </c>
      <c r="CX37" s="325">
        <v>1571</v>
      </c>
      <c r="CY37" s="325">
        <v>8165</v>
      </c>
      <c r="CZ37" s="325"/>
      <c r="DA37" s="325">
        <v>3687</v>
      </c>
      <c r="DB37" s="325">
        <v>1693</v>
      </c>
      <c r="DC37" s="325">
        <v>1613</v>
      </c>
      <c r="DD37" s="325">
        <v>3931</v>
      </c>
      <c r="DE37" s="325">
        <v>4431</v>
      </c>
      <c r="DF37" s="325">
        <v>1542</v>
      </c>
      <c r="DG37" s="325">
        <v>4604</v>
      </c>
      <c r="DH37" s="325">
        <v>1216</v>
      </c>
      <c r="DI37" s="325">
        <v>6293</v>
      </c>
      <c r="DJ37" s="325">
        <v>6779</v>
      </c>
      <c r="DK37" s="325"/>
      <c r="DL37" s="325">
        <v>1642</v>
      </c>
      <c r="DM37" s="325">
        <v>4343</v>
      </c>
      <c r="DN37" s="325">
        <v>15642</v>
      </c>
      <c r="DO37" s="327">
        <v>4171</v>
      </c>
      <c r="DP37" s="21">
        <f t="shared" si="1"/>
        <v>626511</v>
      </c>
    </row>
    <row r="38" spans="1:120" ht="15.75" thickBot="1" x14ac:dyDescent="0.3">
      <c r="A38" s="13" t="s">
        <v>152</v>
      </c>
      <c r="B38" s="325">
        <v>0</v>
      </c>
      <c r="C38" s="325">
        <v>0</v>
      </c>
      <c r="D38" s="325">
        <v>0</v>
      </c>
      <c r="E38" s="325">
        <v>0</v>
      </c>
      <c r="F38" s="325">
        <v>0</v>
      </c>
      <c r="G38" s="333">
        <v>0</v>
      </c>
      <c r="H38" s="325">
        <v>0</v>
      </c>
      <c r="I38" s="325">
        <v>0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325">
        <v>0</v>
      </c>
      <c r="T38" s="325">
        <v>0</v>
      </c>
      <c r="U38" s="325"/>
      <c r="V38" s="325">
        <v>0</v>
      </c>
      <c r="W38" s="325">
        <v>0</v>
      </c>
      <c r="X38" s="325">
        <v>0</v>
      </c>
      <c r="Y38" s="325">
        <v>0</v>
      </c>
      <c r="Z38" s="325">
        <v>0</v>
      </c>
      <c r="AA38" s="325">
        <v>0</v>
      </c>
      <c r="AB38" s="325">
        <v>0</v>
      </c>
      <c r="AC38" s="325">
        <v>0</v>
      </c>
      <c r="AD38" s="325">
        <v>0</v>
      </c>
      <c r="AE38" s="325">
        <v>0</v>
      </c>
      <c r="AF38" s="325">
        <v>0</v>
      </c>
      <c r="AG38" s="325">
        <v>0</v>
      </c>
      <c r="AH38" s="325">
        <v>0</v>
      </c>
      <c r="AI38" s="325">
        <v>0</v>
      </c>
      <c r="AJ38" s="325"/>
      <c r="AK38" s="325">
        <v>0</v>
      </c>
      <c r="AL38" s="325">
        <v>0</v>
      </c>
      <c r="AM38" s="325">
        <v>0</v>
      </c>
      <c r="AN38" s="325">
        <v>0</v>
      </c>
      <c r="AO38" s="325"/>
      <c r="AP38" s="325">
        <v>0</v>
      </c>
      <c r="AQ38" s="325">
        <v>0</v>
      </c>
      <c r="AR38" s="325">
        <v>0</v>
      </c>
      <c r="AS38" s="325">
        <v>0</v>
      </c>
      <c r="AT38" s="325">
        <v>0</v>
      </c>
      <c r="AU38" s="325">
        <v>0</v>
      </c>
      <c r="AV38" s="325">
        <v>0</v>
      </c>
      <c r="AW38" s="325">
        <v>0</v>
      </c>
      <c r="AX38" s="325">
        <v>0</v>
      </c>
      <c r="AY38" s="325">
        <v>0</v>
      </c>
      <c r="AZ38" s="325">
        <v>0</v>
      </c>
      <c r="BA38" s="325">
        <v>0</v>
      </c>
      <c r="BB38" s="325">
        <v>0</v>
      </c>
      <c r="BC38" s="325">
        <v>0</v>
      </c>
      <c r="BD38" s="325">
        <v>0</v>
      </c>
      <c r="BE38" s="325">
        <v>0</v>
      </c>
      <c r="BF38" s="325">
        <v>0</v>
      </c>
      <c r="BG38" s="325">
        <v>0</v>
      </c>
      <c r="BH38" s="325">
        <v>0</v>
      </c>
      <c r="BI38" s="325">
        <v>0</v>
      </c>
      <c r="BJ38" s="325">
        <v>0</v>
      </c>
      <c r="BK38" s="325">
        <v>0</v>
      </c>
      <c r="BL38" s="325"/>
      <c r="BM38" s="325">
        <v>0</v>
      </c>
      <c r="BN38" s="325">
        <v>0</v>
      </c>
      <c r="BO38" s="325">
        <v>0</v>
      </c>
      <c r="BP38" s="325">
        <v>0</v>
      </c>
      <c r="BQ38" s="325">
        <v>0</v>
      </c>
      <c r="BR38" s="325"/>
      <c r="BS38" s="325">
        <v>0</v>
      </c>
      <c r="BT38" s="325">
        <v>0</v>
      </c>
      <c r="BU38" s="325">
        <v>0</v>
      </c>
      <c r="BV38" s="325">
        <v>0</v>
      </c>
      <c r="BW38" s="325">
        <v>0</v>
      </c>
      <c r="BX38" s="325">
        <v>0</v>
      </c>
      <c r="BY38" s="325"/>
      <c r="BZ38" s="325">
        <v>0</v>
      </c>
      <c r="CA38" s="325"/>
      <c r="CB38" s="325">
        <v>0</v>
      </c>
      <c r="CC38" s="325">
        <v>0</v>
      </c>
      <c r="CD38" s="325">
        <v>0</v>
      </c>
      <c r="CE38" s="325">
        <v>0</v>
      </c>
      <c r="CF38" s="325">
        <v>0</v>
      </c>
      <c r="CG38" s="325">
        <v>0</v>
      </c>
      <c r="CH38" s="325">
        <v>0</v>
      </c>
      <c r="CI38" s="325">
        <v>0</v>
      </c>
      <c r="CJ38" s="325">
        <v>0</v>
      </c>
      <c r="CK38" s="325">
        <v>0</v>
      </c>
      <c r="CL38" s="325">
        <v>0</v>
      </c>
      <c r="CM38" s="325">
        <v>0</v>
      </c>
      <c r="CN38" s="325">
        <v>0</v>
      </c>
      <c r="CO38" s="325">
        <v>0</v>
      </c>
      <c r="CP38" s="325">
        <v>0</v>
      </c>
      <c r="CQ38" s="325">
        <v>0</v>
      </c>
      <c r="CR38" s="325"/>
      <c r="CS38" s="325">
        <v>0</v>
      </c>
      <c r="CT38" s="325">
        <v>0</v>
      </c>
      <c r="CU38" s="325">
        <v>0</v>
      </c>
      <c r="CV38" s="325">
        <v>0</v>
      </c>
      <c r="CW38" s="325">
        <v>0</v>
      </c>
      <c r="CX38" s="325">
        <v>0</v>
      </c>
      <c r="CY38" s="325">
        <v>0</v>
      </c>
      <c r="CZ38" s="325"/>
      <c r="DA38" s="325">
        <v>0</v>
      </c>
      <c r="DB38" s="325">
        <v>0</v>
      </c>
      <c r="DC38" s="325">
        <v>0</v>
      </c>
      <c r="DD38" s="325">
        <v>0</v>
      </c>
      <c r="DE38" s="325">
        <v>0</v>
      </c>
      <c r="DF38" s="325">
        <v>0</v>
      </c>
      <c r="DG38" s="325">
        <v>0</v>
      </c>
      <c r="DH38" s="325">
        <v>0</v>
      </c>
      <c r="DI38" s="325">
        <v>0</v>
      </c>
      <c r="DJ38" s="325">
        <v>0</v>
      </c>
      <c r="DK38" s="325"/>
      <c r="DL38" s="325">
        <v>0</v>
      </c>
      <c r="DM38" s="325">
        <v>0</v>
      </c>
      <c r="DN38" s="325">
        <v>0</v>
      </c>
      <c r="DO38" s="327">
        <v>0</v>
      </c>
      <c r="DP38" s="21">
        <f t="shared" si="1"/>
        <v>0</v>
      </c>
    </row>
    <row r="39" spans="1:120" ht="15.75" thickBot="1" x14ac:dyDescent="0.3">
      <c r="A39" s="13" t="s">
        <v>153</v>
      </c>
      <c r="B39" s="325">
        <v>4125</v>
      </c>
      <c r="C39" s="325">
        <v>5295</v>
      </c>
      <c r="D39" s="325">
        <v>4019</v>
      </c>
      <c r="E39" s="325">
        <v>753</v>
      </c>
      <c r="F39" s="325">
        <v>2599</v>
      </c>
      <c r="G39" s="333">
        <v>9751</v>
      </c>
      <c r="H39" s="325">
        <v>1939</v>
      </c>
      <c r="I39" s="325">
        <v>13184</v>
      </c>
      <c r="J39" s="325">
        <v>5168</v>
      </c>
      <c r="K39" s="325">
        <v>1152</v>
      </c>
      <c r="L39" s="325">
        <v>1221</v>
      </c>
      <c r="M39" s="325">
        <v>975</v>
      </c>
      <c r="N39" s="325">
        <v>8345</v>
      </c>
      <c r="O39" s="325">
        <v>2192</v>
      </c>
      <c r="P39" s="325">
        <v>11869</v>
      </c>
      <c r="Q39" s="325">
        <v>5421</v>
      </c>
      <c r="R39" s="325">
        <v>1850</v>
      </c>
      <c r="S39" s="325">
        <v>8454</v>
      </c>
      <c r="T39" s="325">
        <v>608</v>
      </c>
      <c r="U39" s="325"/>
      <c r="V39" s="325">
        <v>5076</v>
      </c>
      <c r="W39" s="325">
        <v>8246</v>
      </c>
      <c r="X39" s="325">
        <v>24655</v>
      </c>
      <c r="Y39" s="325">
        <v>3745</v>
      </c>
      <c r="Z39" s="325">
        <v>3410</v>
      </c>
      <c r="AA39" s="325">
        <v>1305</v>
      </c>
      <c r="AB39" s="325">
        <v>1397</v>
      </c>
      <c r="AC39" s="325">
        <v>351</v>
      </c>
      <c r="AD39" s="325">
        <v>2036</v>
      </c>
      <c r="AE39" s="325">
        <v>12213</v>
      </c>
      <c r="AF39" s="325">
        <v>307</v>
      </c>
      <c r="AG39" s="325">
        <v>904</v>
      </c>
      <c r="AH39" s="325">
        <v>2859</v>
      </c>
      <c r="AI39" s="325">
        <v>601</v>
      </c>
      <c r="AJ39" s="325"/>
      <c r="AK39" s="325">
        <v>4307</v>
      </c>
      <c r="AL39" s="325">
        <v>5559</v>
      </c>
      <c r="AM39" s="325">
        <v>601</v>
      </c>
      <c r="AN39" s="325">
        <v>1277</v>
      </c>
      <c r="AO39" s="325"/>
      <c r="AP39" s="325">
        <v>1463</v>
      </c>
      <c r="AQ39" s="325">
        <v>2973</v>
      </c>
      <c r="AR39" s="325">
        <v>10493</v>
      </c>
      <c r="AS39" s="325">
        <v>2962</v>
      </c>
      <c r="AT39" s="325">
        <v>5880</v>
      </c>
      <c r="AU39" s="325">
        <v>5433</v>
      </c>
      <c r="AV39" s="325">
        <v>2239</v>
      </c>
      <c r="AW39" s="325">
        <v>1353</v>
      </c>
      <c r="AX39" s="325">
        <v>8247</v>
      </c>
      <c r="AY39" s="325">
        <v>2272</v>
      </c>
      <c r="AZ39" s="325">
        <v>954</v>
      </c>
      <c r="BA39" s="325">
        <v>23518</v>
      </c>
      <c r="BB39" s="325">
        <v>1813</v>
      </c>
      <c r="BC39" s="325">
        <v>4105</v>
      </c>
      <c r="BD39" s="325">
        <v>219</v>
      </c>
      <c r="BE39" s="325">
        <v>1013</v>
      </c>
      <c r="BF39" s="325">
        <v>2372</v>
      </c>
      <c r="BG39" s="325">
        <v>2482</v>
      </c>
      <c r="BH39" s="325">
        <v>1368</v>
      </c>
      <c r="BI39" s="325">
        <v>1004</v>
      </c>
      <c r="BJ39" s="325">
        <v>857</v>
      </c>
      <c r="BK39" s="325">
        <v>20776</v>
      </c>
      <c r="BL39" s="325"/>
      <c r="BM39" s="325">
        <v>1979</v>
      </c>
      <c r="BN39" s="325">
        <v>8648</v>
      </c>
      <c r="BO39" s="325">
        <v>1462</v>
      </c>
      <c r="BP39" s="325">
        <v>453</v>
      </c>
      <c r="BQ39" s="325">
        <v>235</v>
      </c>
      <c r="BR39" s="325"/>
      <c r="BS39" s="325">
        <v>11530</v>
      </c>
      <c r="BT39" s="325">
        <v>3324</v>
      </c>
      <c r="BU39" s="325">
        <v>853</v>
      </c>
      <c r="BV39" s="325">
        <v>610</v>
      </c>
      <c r="BW39" s="325">
        <v>6598</v>
      </c>
      <c r="BX39" s="325">
        <v>5897</v>
      </c>
      <c r="BY39" s="325"/>
      <c r="BZ39" s="325">
        <v>180</v>
      </c>
      <c r="CA39" s="325"/>
      <c r="CB39" s="325">
        <v>6510</v>
      </c>
      <c r="CC39" s="325">
        <v>8883</v>
      </c>
      <c r="CD39" s="325">
        <v>2299</v>
      </c>
      <c r="CE39" s="325">
        <v>6965</v>
      </c>
      <c r="CF39" s="325">
        <v>1547</v>
      </c>
      <c r="CG39" s="325">
        <v>3386</v>
      </c>
      <c r="CH39" s="325">
        <v>2493</v>
      </c>
      <c r="CI39" s="325">
        <v>897</v>
      </c>
      <c r="CJ39" s="325">
        <v>1828</v>
      </c>
      <c r="CK39" s="325">
        <v>7471</v>
      </c>
      <c r="CL39" s="325">
        <v>1701</v>
      </c>
      <c r="CM39" s="325">
        <v>22438</v>
      </c>
      <c r="CN39" s="325">
        <v>6709</v>
      </c>
      <c r="CO39" s="325">
        <v>2390</v>
      </c>
      <c r="CP39" s="325">
        <v>5295</v>
      </c>
      <c r="CQ39" s="325">
        <v>404</v>
      </c>
      <c r="CR39" s="325"/>
      <c r="CS39" s="325">
        <v>1431</v>
      </c>
      <c r="CT39" s="325">
        <v>1869</v>
      </c>
      <c r="CU39" s="325">
        <v>1115</v>
      </c>
      <c r="CV39" s="325">
        <v>3127</v>
      </c>
      <c r="CW39" s="325">
        <v>752</v>
      </c>
      <c r="CX39" s="325">
        <v>1497</v>
      </c>
      <c r="CY39" s="325">
        <v>6441</v>
      </c>
      <c r="CZ39" s="325"/>
      <c r="DA39" s="325">
        <v>2983</v>
      </c>
      <c r="DB39" s="325">
        <v>1304</v>
      </c>
      <c r="DC39" s="325">
        <v>1111</v>
      </c>
      <c r="DD39" s="325">
        <v>2484</v>
      </c>
      <c r="DE39" s="325">
        <v>4235</v>
      </c>
      <c r="DF39" s="325">
        <v>1166</v>
      </c>
      <c r="DG39" s="325">
        <v>4531</v>
      </c>
      <c r="DH39" s="325">
        <v>915</v>
      </c>
      <c r="DI39" s="325">
        <v>3939</v>
      </c>
      <c r="DJ39" s="325">
        <v>6611</v>
      </c>
      <c r="DK39" s="325"/>
      <c r="DL39" s="325">
        <v>1450</v>
      </c>
      <c r="DM39" s="325">
        <v>2926</v>
      </c>
      <c r="DN39" s="325">
        <v>10182</v>
      </c>
      <c r="DO39" s="327">
        <v>2392</v>
      </c>
      <c r="DP39" s="21">
        <f t="shared" si="1"/>
        <v>457011</v>
      </c>
    </row>
    <row r="40" spans="1:120" ht="15.75" thickBot="1" x14ac:dyDescent="0.3">
      <c r="A40" s="13" t="s">
        <v>154</v>
      </c>
      <c r="B40" s="325">
        <v>0</v>
      </c>
      <c r="C40" s="325">
        <v>0</v>
      </c>
      <c r="D40" s="325">
        <v>0</v>
      </c>
      <c r="E40" s="325">
        <v>0</v>
      </c>
      <c r="F40" s="325">
        <v>0</v>
      </c>
      <c r="G40" s="333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>
        <v>0</v>
      </c>
      <c r="T40" s="325">
        <v>0</v>
      </c>
      <c r="U40" s="325"/>
      <c r="V40" s="325">
        <v>0</v>
      </c>
      <c r="W40" s="325">
        <v>0</v>
      </c>
      <c r="X40" s="325">
        <v>0</v>
      </c>
      <c r="Y40" s="325">
        <v>0</v>
      </c>
      <c r="Z40" s="325">
        <v>0</v>
      </c>
      <c r="AA40" s="325">
        <v>0</v>
      </c>
      <c r="AB40" s="325">
        <v>0</v>
      </c>
      <c r="AC40" s="325">
        <v>0</v>
      </c>
      <c r="AD40" s="325">
        <v>0</v>
      </c>
      <c r="AE40" s="325">
        <v>0</v>
      </c>
      <c r="AF40" s="325">
        <v>0</v>
      </c>
      <c r="AG40" s="325">
        <v>0</v>
      </c>
      <c r="AH40" s="325">
        <v>0</v>
      </c>
      <c r="AI40" s="325">
        <v>0</v>
      </c>
      <c r="AJ40" s="325"/>
      <c r="AK40" s="325">
        <v>0</v>
      </c>
      <c r="AL40" s="325">
        <v>0</v>
      </c>
      <c r="AM40" s="325">
        <v>0</v>
      </c>
      <c r="AN40" s="325">
        <v>0</v>
      </c>
      <c r="AO40" s="325"/>
      <c r="AP40" s="325">
        <v>0</v>
      </c>
      <c r="AQ40" s="325">
        <v>0</v>
      </c>
      <c r="AR40" s="325">
        <v>0</v>
      </c>
      <c r="AS40" s="325">
        <v>0</v>
      </c>
      <c r="AT40" s="325">
        <v>0</v>
      </c>
      <c r="AU40" s="325">
        <v>0</v>
      </c>
      <c r="AV40" s="325">
        <v>0</v>
      </c>
      <c r="AW40" s="325">
        <v>0</v>
      </c>
      <c r="AX40" s="325">
        <v>0</v>
      </c>
      <c r="AY40" s="325">
        <v>0</v>
      </c>
      <c r="AZ40" s="325">
        <v>0</v>
      </c>
      <c r="BA40" s="325">
        <v>0</v>
      </c>
      <c r="BB40" s="325">
        <v>0</v>
      </c>
      <c r="BC40" s="325">
        <v>0</v>
      </c>
      <c r="BD40" s="325">
        <v>0</v>
      </c>
      <c r="BE40" s="325">
        <v>0</v>
      </c>
      <c r="BF40" s="325">
        <v>0</v>
      </c>
      <c r="BG40" s="325">
        <v>0</v>
      </c>
      <c r="BH40" s="325">
        <v>0</v>
      </c>
      <c r="BI40" s="325">
        <v>0</v>
      </c>
      <c r="BJ40" s="325">
        <v>0</v>
      </c>
      <c r="BK40" s="325">
        <v>0</v>
      </c>
      <c r="BL40" s="325"/>
      <c r="BM40" s="325">
        <v>0</v>
      </c>
      <c r="BN40" s="325">
        <v>0</v>
      </c>
      <c r="BO40" s="325">
        <v>0</v>
      </c>
      <c r="BP40" s="325">
        <v>0</v>
      </c>
      <c r="BQ40" s="325">
        <v>0</v>
      </c>
      <c r="BR40" s="325"/>
      <c r="BS40" s="325">
        <v>0</v>
      </c>
      <c r="BT40" s="325">
        <v>0</v>
      </c>
      <c r="BU40" s="325">
        <v>0</v>
      </c>
      <c r="BV40" s="325">
        <v>0</v>
      </c>
      <c r="BW40" s="325">
        <v>0</v>
      </c>
      <c r="BX40" s="325">
        <v>0</v>
      </c>
      <c r="BY40" s="325"/>
      <c r="BZ40" s="325">
        <v>0</v>
      </c>
      <c r="CA40" s="325"/>
      <c r="CB40" s="325">
        <v>0</v>
      </c>
      <c r="CC40" s="325">
        <v>0</v>
      </c>
      <c r="CD40" s="325">
        <v>0</v>
      </c>
      <c r="CE40" s="325">
        <v>0</v>
      </c>
      <c r="CF40" s="325">
        <v>0</v>
      </c>
      <c r="CG40" s="325">
        <v>0</v>
      </c>
      <c r="CH40" s="325">
        <v>0</v>
      </c>
      <c r="CI40" s="325">
        <v>0</v>
      </c>
      <c r="CJ40" s="325">
        <v>0</v>
      </c>
      <c r="CK40" s="325">
        <v>0</v>
      </c>
      <c r="CL40" s="325">
        <v>0</v>
      </c>
      <c r="CM40" s="325">
        <v>0</v>
      </c>
      <c r="CN40" s="325">
        <v>0</v>
      </c>
      <c r="CO40" s="325">
        <v>0</v>
      </c>
      <c r="CP40" s="325">
        <v>0</v>
      </c>
      <c r="CQ40" s="325">
        <v>0</v>
      </c>
      <c r="CR40" s="325"/>
      <c r="CS40" s="325">
        <v>0</v>
      </c>
      <c r="CT40" s="325">
        <v>0</v>
      </c>
      <c r="CU40" s="325">
        <v>0</v>
      </c>
      <c r="CV40" s="325">
        <v>0</v>
      </c>
      <c r="CW40" s="325">
        <v>0</v>
      </c>
      <c r="CX40" s="325">
        <v>0</v>
      </c>
      <c r="CY40" s="325">
        <v>0</v>
      </c>
      <c r="CZ40" s="325"/>
      <c r="DA40" s="325">
        <v>0</v>
      </c>
      <c r="DB40" s="325">
        <v>0</v>
      </c>
      <c r="DC40" s="325">
        <v>0</v>
      </c>
      <c r="DD40" s="325">
        <v>0</v>
      </c>
      <c r="DE40" s="325">
        <v>0</v>
      </c>
      <c r="DF40" s="325">
        <v>0</v>
      </c>
      <c r="DG40" s="325">
        <v>0</v>
      </c>
      <c r="DH40" s="325">
        <v>0</v>
      </c>
      <c r="DI40" s="325">
        <v>0</v>
      </c>
      <c r="DJ40" s="325">
        <v>0</v>
      </c>
      <c r="DK40" s="325"/>
      <c r="DL40" s="325">
        <v>0</v>
      </c>
      <c r="DM40" s="325">
        <v>0</v>
      </c>
      <c r="DN40" s="325">
        <v>0</v>
      </c>
      <c r="DO40" s="327">
        <v>0</v>
      </c>
      <c r="DP40" s="21">
        <f t="shared" si="1"/>
        <v>0</v>
      </c>
    </row>
    <row r="41" spans="1:120" ht="15.75" thickBot="1" x14ac:dyDescent="0.3">
      <c r="A41" s="6" t="s">
        <v>247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23"/>
    </row>
    <row r="42" spans="1:120" ht="15.75" thickBot="1" x14ac:dyDescent="0.3">
      <c r="A42" s="13" t="s">
        <v>155</v>
      </c>
      <c r="B42" s="345">
        <v>0.98150000000000004</v>
      </c>
      <c r="C42" s="345">
        <v>0.98099999999999998</v>
      </c>
      <c r="D42" s="345">
        <v>0.99409999999999998</v>
      </c>
      <c r="E42" s="345">
        <v>0.99790000000000001</v>
      </c>
      <c r="F42" s="345">
        <v>0.9919</v>
      </c>
      <c r="G42" s="336">
        <v>0.95269999999999999</v>
      </c>
      <c r="H42" s="345">
        <v>0.99739999999999995</v>
      </c>
      <c r="I42" s="345">
        <v>0.95579999999999998</v>
      </c>
      <c r="J42" s="345">
        <v>0.96040000000000003</v>
      </c>
      <c r="K42" s="345">
        <v>0.97629999999999995</v>
      </c>
      <c r="L42" s="345">
        <v>0.98829999999999996</v>
      </c>
      <c r="M42" s="345">
        <v>0.99409999999999998</v>
      </c>
      <c r="N42" s="345">
        <v>0.98030000000000006</v>
      </c>
      <c r="O42" s="345">
        <v>0.96040000000000003</v>
      </c>
      <c r="P42" s="345">
        <v>0.9840000000000001</v>
      </c>
      <c r="Q42" s="345">
        <v>0.99060000000000004</v>
      </c>
      <c r="R42" s="345">
        <v>0.99260000000000004</v>
      </c>
      <c r="S42" s="345">
        <v>0.99230000000000007</v>
      </c>
      <c r="T42" s="345">
        <v>0.98640000000000005</v>
      </c>
      <c r="U42" s="345"/>
      <c r="V42" s="345">
        <v>0.99280000000000002</v>
      </c>
      <c r="W42" s="345">
        <v>0.9668000000000001</v>
      </c>
      <c r="X42" s="345">
        <v>0.9728</v>
      </c>
      <c r="Y42" s="345">
        <v>0.98129999999999995</v>
      </c>
      <c r="Z42" s="345">
        <v>0.99370000000000003</v>
      </c>
      <c r="AA42" s="345">
        <v>0.997</v>
      </c>
      <c r="AB42" s="345">
        <v>0.99269999999999992</v>
      </c>
      <c r="AC42" s="345">
        <v>0.99719999999999998</v>
      </c>
      <c r="AD42" s="345">
        <v>0.9373999999999999</v>
      </c>
      <c r="AE42" s="345">
        <v>0.98069999999999991</v>
      </c>
      <c r="AF42" s="345">
        <v>0.98730000000000007</v>
      </c>
      <c r="AG42" s="345">
        <v>0.99609999999999999</v>
      </c>
      <c r="AH42" s="345">
        <v>0.97299999999999998</v>
      </c>
      <c r="AI42" s="345">
        <v>0.96909999999999996</v>
      </c>
      <c r="AJ42" s="345"/>
      <c r="AK42" s="345">
        <v>0.98629999999999995</v>
      </c>
      <c r="AL42" s="345">
        <v>0.88159999999999994</v>
      </c>
      <c r="AM42" s="345">
        <v>0.98629999999999995</v>
      </c>
      <c r="AN42" s="345">
        <v>0.99670000000000003</v>
      </c>
      <c r="AO42" s="345"/>
      <c r="AP42" s="345">
        <v>0.97989999999999999</v>
      </c>
      <c r="AQ42" s="345">
        <v>0.98140000000000005</v>
      </c>
      <c r="AR42" s="345">
        <v>0.99980000000000002</v>
      </c>
      <c r="AS42" s="345">
        <v>0.96450000000000002</v>
      </c>
      <c r="AT42" s="345">
        <v>0.99180000000000001</v>
      </c>
      <c r="AU42" s="345">
        <v>0.99170000000000003</v>
      </c>
      <c r="AV42" s="345">
        <v>0.99129999999999996</v>
      </c>
      <c r="AW42" s="345">
        <v>0.92569999999999997</v>
      </c>
      <c r="AX42" s="345">
        <v>0.98099999999999998</v>
      </c>
      <c r="AY42" s="345">
        <v>0.96700000000000008</v>
      </c>
      <c r="AZ42" s="345">
        <v>0.98809999999999998</v>
      </c>
      <c r="BA42" s="345">
        <v>0.98609999999999998</v>
      </c>
      <c r="BB42" s="345">
        <v>0.98209999999999997</v>
      </c>
      <c r="BC42" s="345">
        <v>0.96310000000000007</v>
      </c>
      <c r="BD42" s="345">
        <v>0.98089999999999999</v>
      </c>
      <c r="BE42" s="345">
        <v>0.9951000000000001</v>
      </c>
      <c r="BF42" s="345">
        <v>0.98739999999999994</v>
      </c>
      <c r="BG42" s="345">
        <v>0.9890000000000001</v>
      </c>
      <c r="BH42" s="345">
        <v>0.9919</v>
      </c>
      <c r="BI42" s="345">
        <v>0.9869</v>
      </c>
      <c r="BJ42" s="345">
        <v>0.93969999999999998</v>
      </c>
      <c r="BK42" s="345">
        <v>0.95569999999999988</v>
      </c>
      <c r="BL42" s="345"/>
      <c r="BM42" s="345">
        <v>0.99390000000000001</v>
      </c>
      <c r="BN42" s="345">
        <v>0.99360000000000004</v>
      </c>
      <c r="BO42" s="345">
        <v>0.99540000000000006</v>
      </c>
      <c r="BP42" s="345">
        <v>0.98790000000000011</v>
      </c>
      <c r="BQ42" s="345">
        <v>0.99269999999999992</v>
      </c>
      <c r="BR42" s="345"/>
      <c r="BS42" s="345">
        <v>0.96160000000000001</v>
      </c>
      <c r="BT42" s="345">
        <v>0.98580000000000001</v>
      </c>
      <c r="BU42" s="345">
        <v>0.99150000000000005</v>
      </c>
      <c r="BV42" s="345">
        <v>0.97349999999999992</v>
      </c>
      <c r="BW42" s="345">
        <v>0.99549999999999994</v>
      </c>
      <c r="BX42" s="345">
        <v>0.99159999999999993</v>
      </c>
      <c r="BY42" s="345"/>
      <c r="BZ42" s="345">
        <v>0.94359999999999999</v>
      </c>
      <c r="CA42" s="345"/>
      <c r="CB42" s="345">
        <v>0.99109999999999998</v>
      </c>
      <c r="CC42" s="345">
        <v>0.98930000000000007</v>
      </c>
      <c r="CD42" s="345">
        <v>0.97400000000000009</v>
      </c>
      <c r="CE42" s="345">
        <v>0.98970000000000002</v>
      </c>
      <c r="CF42" s="345">
        <v>0.97319999999999995</v>
      </c>
      <c r="CG42" s="345">
        <v>0.99060000000000004</v>
      </c>
      <c r="CH42" s="345">
        <v>0.99280000000000002</v>
      </c>
      <c r="CI42" s="345">
        <v>0.99919999999999998</v>
      </c>
      <c r="CJ42" s="345">
        <v>0.97840000000000005</v>
      </c>
      <c r="CK42" s="345">
        <v>0.97400000000000009</v>
      </c>
      <c r="CL42" s="345">
        <v>0.99170000000000003</v>
      </c>
      <c r="CM42" s="345">
        <v>0.98760000000000003</v>
      </c>
      <c r="CN42" s="345">
        <v>0.98950000000000005</v>
      </c>
      <c r="CO42" s="345" t="e">
        <v>#N/A</v>
      </c>
      <c r="CP42" s="345">
        <v>0.9887999999999999</v>
      </c>
      <c r="CQ42" s="345">
        <v>0.99069999999999991</v>
      </c>
      <c r="CR42" s="345"/>
      <c r="CS42" s="345">
        <v>0.99529999999999996</v>
      </c>
      <c r="CT42" s="345">
        <v>0.99419999999999997</v>
      </c>
      <c r="CU42" s="345">
        <v>0.95209999999999995</v>
      </c>
      <c r="CV42" s="345">
        <v>0.95920000000000005</v>
      </c>
      <c r="CW42" s="345">
        <v>1.0006999999999999</v>
      </c>
      <c r="CX42" s="345">
        <v>0.997</v>
      </c>
      <c r="CY42" s="345">
        <v>0.98519999999999996</v>
      </c>
      <c r="CZ42" s="345"/>
      <c r="DA42" s="345">
        <v>0.99019999999999997</v>
      </c>
      <c r="DB42" s="345">
        <v>0.99370000000000003</v>
      </c>
      <c r="DC42" s="345">
        <v>0.99760000000000004</v>
      </c>
      <c r="DD42" s="345">
        <v>0.99790000000000001</v>
      </c>
      <c r="DE42" s="345">
        <v>0.98530000000000006</v>
      </c>
      <c r="DF42" s="345">
        <v>0.75840000000000007</v>
      </c>
      <c r="DG42" s="345">
        <v>0.96849999999999992</v>
      </c>
      <c r="DH42" s="345">
        <v>0.99930000000000008</v>
      </c>
      <c r="DI42" s="345">
        <v>0.89829999999999999</v>
      </c>
      <c r="DJ42" s="345">
        <v>0.99010000000000009</v>
      </c>
      <c r="DK42" s="345"/>
      <c r="DL42" s="345">
        <v>0.99780000000000002</v>
      </c>
      <c r="DM42" s="345">
        <v>0.99280000000000002</v>
      </c>
      <c r="DN42" s="345">
        <v>0.96400000000000008</v>
      </c>
      <c r="DO42" s="346">
        <v>0.88629999999999998</v>
      </c>
      <c r="DP42" s="347" t="e">
        <f t="shared" ref="DP42:DP50" si="2">AVERAGE(B42:DO42)</f>
        <v>#N/A</v>
      </c>
    </row>
    <row r="43" spans="1:120" ht="15.75" thickBot="1" x14ac:dyDescent="0.3">
      <c r="A43" s="13" t="s">
        <v>156</v>
      </c>
      <c r="B43" s="345">
        <v>0.98380000000000001</v>
      </c>
      <c r="C43" s="345">
        <v>0.95290000000000008</v>
      </c>
      <c r="D43" s="345">
        <v>0.98120000000000007</v>
      </c>
      <c r="E43" s="345">
        <v>0.93010000000000004</v>
      </c>
      <c r="F43" s="345">
        <v>0.94940000000000002</v>
      </c>
      <c r="G43" s="336">
        <v>0.96120000000000005</v>
      </c>
      <c r="H43" s="345">
        <v>0.86340000000000006</v>
      </c>
      <c r="I43" s="345">
        <v>0.97439999999999993</v>
      </c>
      <c r="J43" s="345">
        <v>0.94519999999999993</v>
      </c>
      <c r="K43" s="345">
        <v>0.93900000000000006</v>
      </c>
      <c r="L43" s="345">
        <v>0.8992</v>
      </c>
      <c r="M43" s="345">
        <v>0.98769999999999991</v>
      </c>
      <c r="N43" s="345">
        <v>0.97260000000000002</v>
      </c>
      <c r="O43" s="345">
        <v>0.94750000000000001</v>
      </c>
      <c r="P43" s="345">
        <v>0.95599999999999996</v>
      </c>
      <c r="Q43" s="345">
        <v>0.96849999999999992</v>
      </c>
      <c r="R43" s="345">
        <v>0.96290000000000009</v>
      </c>
      <c r="S43" s="345">
        <v>0.97959999999999992</v>
      </c>
      <c r="T43" s="345">
        <v>0.9476</v>
      </c>
      <c r="U43" s="345"/>
      <c r="V43" s="345">
        <v>0.92069999999999996</v>
      </c>
      <c r="W43" s="345">
        <v>0.80040000000000011</v>
      </c>
      <c r="X43" s="345">
        <v>0.96510000000000007</v>
      </c>
      <c r="Y43" s="345">
        <v>0.96589999999999998</v>
      </c>
      <c r="Z43" s="345">
        <v>0.98609999999999998</v>
      </c>
      <c r="AA43" s="345">
        <v>0.96870000000000001</v>
      </c>
      <c r="AB43" s="345">
        <v>0.89510000000000001</v>
      </c>
      <c r="AC43" s="345">
        <v>0.93169999999999997</v>
      </c>
      <c r="AD43" s="345">
        <v>0.96700000000000008</v>
      </c>
      <c r="AE43" s="345">
        <v>0.9405</v>
      </c>
      <c r="AF43" s="345">
        <v>0.9244</v>
      </c>
      <c r="AG43" s="345">
        <v>0.8909999999999999</v>
      </c>
      <c r="AH43" s="345">
        <v>0.92469999999999997</v>
      </c>
      <c r="AI43" s="345">
        <v>0.93140000000000001</v>
      </c>
      <c r="AJ43" s="345"/>
      <c r="AK43" s="345">
        <v>0.97310000000000008</v>
      </c>
      <c r="AL43" s="345">
        <v>0.96709999999999996</v>
      </c>
      <c r="AM43" s="345">
        <v>0.97510000000000008</v>
      </c>
      <c r="AN43" s="345">
        <v>0.96349999999999991</v>
      </c>
      <c r="AO43" s="345"/>
      <c r="AP43" s="345">
        <v>0.95129999999999992</v>
      </c>
      <c r="AQ43" s="345">
        <v>0.79099999999999993</v>
      </c>
      <c r="AR43" s="345">
        <v>0.98659999999999992</v>
      </c>
      <c r="AS43" s="345">
        <v>0.97030000000000005</v>
      </c>
      <c r="AT43" s="345">
        <v>0.96349999999999991</v>
      </c>
      <c r="AU43" s="345">
        <v>0.97840000000000005</v>
      </c>
      <c r="AV43" s="345">
        <v>0.98170000000000002</v>
      </c>
      <c r="AW43" s="345">
        <v>0.9012</v>
      </c>
      <c r="AX43" s="345">
        <v>0.95689999999999997</v>
      </c>
      <c r="AY43" s="345">
        <v>0.9415</v>
      </c>
      <c r="AZ43" s="345">
        <v>0.97030000000000005</v>
      </c>
      <c r="BA43" s="345">
        <v>0.9618000000000001</v>
      </c>
      <c r="BB43" s="345">
        <v>0.92430000000000012</v>
      </c>
      <c r="BC43" s="345">
        <v>0.95599999999999996</v>
      </c>
      <c r="BD43" s="345">
        <v>0.87599999999999989</v>
      </c>
      <c r="BE43" s="345">
        <v>0.82900000000000007</v>
      </c>
      <c r="BF43" s="345">
        <v>0.9637</v>
      </c>
      <c r="BG43" s="345">
        <v>0.9323999999999999</v>
      </c>
      <c r="BH43" s="345">
        <v>0.97670000000000001</v>
      </c>
      <c r="BI43" s="345">
        <v>0.93680000000000008</v>
      </c>
      <c r="BJ43" s="345">
        <v>0.91370000000000007</v>
      </c>
      <c r="BK43" s="345">
        <v>0.9194</v>
      </c>
      <c r="BL43" s="345"/>
      <c r="BM43" s="345">
        <v>0.94950000000000001</v>
      </c>
      <c r="BN43" s="345">
        <v>0.98030000000000006</v>
      </c>
      <c r="BO43" s="345">
        <v>0.9536</v>
      </c>
      <c r="BP43" s="345">
        <v>0.90410000000000001</v>
      </c>
      <c r="BQ43" s="345">
        <v>0.96889999999999998</v>
      </c>
      <c r="BR43" s="345"/>
      <c r="BS43" s="345">
        <v>0.9587</v>
      </c>
      <c r="BT43" s="345">
        <v>0.96230000000000004</v>
      </c>
      <c r="BU43" s="345">
        <v>0.97739999999999994</v>
      </c>
      <c r="BV43" s="345">
        <v>0.81489999999999996</v>
      </c>
      <c r="BW43" s="345">
        <v>0.9728</v>
      </c>
      <c r="BX43" s="345">
        <v>0.97860000000000003</v>
      </c>
      <c r="BY43" s="345"/>
      <c r="BZ43" s="345">
        <v>0.9103</v>
      </c>
      <c r="CA43" s="345"/>
      <c r="CB43" s="345">
        <v>0.97510000000000008</v>
      </c>
      <c r="CC43" s="345">
        <v>0.98019999999999996</v>
      </c>
      <c r="CD43" s="345">
        <v>0.9597</v>
      </c>
      <c r="CE43" s="345">
        <v>0.98159999999999992</v>
      </c>
      <c r="CF43" s="345">
        <v>0.93810000000000004</v>
      </c>
      <c r="CG43" s="345">
        <v>0.98439999999999994</v>
      </c>
      <c r="CH43" s="345">
        <v>0.95469999999999999</v>
      </c>
      <c r="CI43" s="345">
        <v>0.86709999999999998</v>
      </c>
      <c r="CJ43" s="345">
        <v>0.91220000000000001</v>
      </c>
      <c r="CK43" s="345">
        <v>0.95609999999999995</v>
      </c>
      <c r="CL43" s="345">
        <v>0.95189999999999997</v>
      </c>
      <c r="CM43" s="345">
        <v>0.9728</v>
      </c>
      <c r="CN43" s="345">
        <v>0.9667</v>
      </c>
      <c r="CO43" s="345" t="e">
        <v>#N/A</v>
      </c>
      <c r="CP43" s="345">
        <v>0.94720000000000004</v>
      </c>
      <c r="CQ43" s="345">
        <v>0.92130000000000001</v>
      </c>
      <c r="CR43" s="345"/>
      <c r="CS43" s="345">
        <v>0.9859</v>
      </c>
      <c r="CT43" s="345">
        <v>0.97030000000000005</v>
      </c>
      <c r="CU43" s="345">
        <v>0.91520000000000001</v>
      </c>
      <c r="CV43" s="345">
        <v>0.98219999999999996</v>
      </c>
      <c r="CW43" s="345">
        <v>0.77829999999999999</v>
      </c>
      <c r="CX43" s="345">
        <v>0.96160000000000001</v>
      </c>
      <c r="CY43" s="345">
        <v>0.96950000000000003</v>
      </c>
      <c r="CZ43" s="345"/>
      <c r="DA43" s="345">
        <v>0.97420000000000007</v>
      </c>
      <c r="DB43" s="345">
        <v>0.9819</v>
      </c>
      <c r="DC43" s="345">
        <v>0.97860000000000003</v>
      </c>
      <c r="DD43" s="345">
        <v>0.95040000000000002</v>
      </c>
      <c r="DE43" s="345">
        <v>0.94010000000000005</v>
      </c>
      <c r="DF43" s="345">
        <v>0.96829999999999994</v>
      </c>
      <c r="DG43" s="345">
        <v>0.98060000000000003</v>
      </c>
      <c r="DH43" s="345">
        <v>0.97450000000000003</v>
      </c>
      <c r="DI43" s="345">
        <v>0.97659999999999991</v>
      </c>
      <c r="DJ43" s="345">
        <v>0.87239999999999995</v>
      </c>
      <c r="DK43" s="345"/>
      <c r="DL43" s="345">
        <v>0.93379999999999996</v>
      </c>
      <c r="DM43" s="345">
        <v>0.95530000000000004</v>
      </c>
      <c r="DN43" s="345">
        <v>0.97310000000000008</v>
      </c>
      <c r="DO43" s="346">
        <v>0.94819999999999993</v>
      </c>
      <c r="DP43" s="347" t="e">
        <f t="shared" si="2"/>
        <v>#N/A</v>
      </c>
    </row>
    <row r="44" spans="1:120" ht="15.75" thickBot="1" x14ac:dyDescent="0.3">
      <c r="A44" s="13" t="s">
        <v>157</v>
      </c>
      <c r="B44" s="345">
        <v>0.99239999999999995</v>
      </c>
      <c r="C44" s="345">
        <v>0</v>
      </c>
      <c r="D44" s="345">
        <v>0</v>
      </c>
      <c r="E44" s="345">
        <v>0.98680000000000012</v>
      </c>
      <c r="F44" s="345">
        <v>0.98730000000000007</v>
      </c>
      <c r="G44" s="336">
        <v>0.99299999999999999</v>
      </c>
      <c r="H44" s="345">
        <v>0.98909999999999998</v>
      </c>
      <c r="I44" s="345">
        <v>0.99299999999999999</v>
      </c>
      <c r="J44" s="345">
        <v>0.99299999999999999</v>
      </c>
      <c r="K44" s="345">
        <v>0.99299999999999999</v>
      </c>
      <c r="L44" s="345">
        <v>0.99299999999999999</v>
      </c>
      <c r="M44" s="345">
        <v>0.99299999999999999</v>
      </c>
      <c r="N44" s="345">
        <v>0.99299999999999999</v>
      </c>
      <c r="O44" s="345">
        <v>0.99299999999999999</v>
      </c>
      <c r="P44" s="345">
        <v>0</v>
      </c>
      <c r="Q44" s="345">
        <v>0</v>
      </c>
      <c r="R44" s="345">
        <v>0.9859</v>
      </c>
      <c r="S44" s="345">
        <v>0</v>
      </c>
      <c r="T44" s="345">
        <v>0</v>
      </c>
      <c r="U44" s="345"/>
      <c r="V44" s="345">
        <v>0</v>
      </c>
      <c r="W44" s="345">
        <v>0.93819999999999992</v>
      </c>
      <c r="X44" s="345">
        <v>0</v>
      </c>
      <c r="Y44" s="345">
        <v>0.93819999999999992</v>
      </c>
      <c r="Z44" s="345">
        <v>0.93819999999999992</v>
      </c>
      <c r="AA44" s="345">
        <v>0.93819999999999992</v>
      </c>
      <c r="AB44" s="345">
        <v>0.93819999999999992</v>
      </c>
      <c r="AC44" s="345">
        <v>0.93819999999999992</v>
      </c>
      <c r="AD44" s="345">
        <v>0.93819999999999992</v>
      </c>
      <c r="AE44" s="345">
        <v>0</v>
      </c>
      <c r="AF44" s="345">
        <v>0</v>
      </c>
      <c r="AG44" s="345">
        <v>0.93819999999999992</v>
      </c>
      <c r="AH44" s="345">
        <v>0</v>
      </c>
      <c r="AI44" s="345">
        <v>0</v>
      </c>
      <c r="AJ44" s="345"/>
      <c r="AK44" s="345">
        <v>0</v>
      </c>
      <c r="AL44" s="345">
        <v>0</v>
      </c>
      <c r="AM44" s="345">
        <v>0</v>
      </c>
      <c r="AN44" s="345">
        <v>0</v>
      </c>
      <c r="AO44" s="345"/>
      <c r="AP44" s="345">
        <v>0.96879999999999999</v>
      </c>
      <c r="AQ44" s="345">
        <v>0</v>
      </c>
      <c r="AR44" s="345">
        <v>0.96879999999999999</v>
      </c>
      <c r="AS44" s="345">
        <v>0.96879999999999999</v>
      </c>
      <c r="AT44" s="345">
        <v>0.96879999999999999</v>
      </c>
      <c r="AU44" s="345">
        <v>0.99060000000000004</v>
      </c>
      <c r="AV44" s="345">
        <v>0</v>
      </c>
      <c r="AW44" s="345">
        <v>0</v>
      </c>
      <c r="AX44" s="345">
        <v>0.98409999999999997</v>
      </c>
      <c r="AY44" s="345">
        <v>0.98680000000000012</v>
      </c>
      <c r="AZ44" s="345">
        <v>0</v>
      </c>
      <c r="BA44" s="345">
        <v>0.98370000000000002</v>
      </c>
      <c r="BB44" s="345">
        <v>0</v>
      </c>
      <c r="BC44" s="345">
        <v>0.97670000000000001</v>
      </c>
      <c r="BD44" s="345">
        <v>0.96239999999999992</v>
      </c>
      <c r="BE44" s="345">
        <v>0</v>
      </c>
      <c r="BF44" s="345">
        <v>0</v>
      </c>
      <c r="BG44" s="345">
        <v>0.97840000000000005</v>
      </c>
      <c r="BH44" s="345">
        <v>0.98470000000000002</v>
      </c>
      <c r="BI44" s="345">
        <v>0</v>
      </c>
      <c r="BJ44" s="345">
        <v>0.78410000000000002</v>
      </c>
      <c r="BK44" s="345">
        <v>0.49430000000000002</v>
      </c>
      <c r="BL44" s="345"/>
      <c r="BM44" s="345">
        <v>0.97989999999999999</v>
      </c>
      <c r="BN44" s="345">
        <v>0.97989999999999999</v>
      </c>
      <c r="BO44" s="345">
        <v>0.98439999999999994</v>
      </c>
      <c r="BP44" s="345">
        <v>0.97989999999999999</v>
      </c>
      <c r="BQ44" s="345">
        <v>0</v>
      </c>
      <c r="BR44" s="345"/>
      <c r="BS44" s="345">
        <v>0.98909999999999998</v>
      </c>
      <c r="BT44" s="345">
        <v>0.98309999999999997</v>
      </c>
      <c r="BU44" s="345">
        <v>0</v>
      </c>
      <c r="BV44" s="345">
        <v>0</v>
      </c>
      <c r="BW44" s="345">
        <v>0</v>
      </c>
      <c r="BX44" s="345">
        <v>0.98760000000000003</v>
      </c>
      <c r="BY44" s="345"/>
      <c r="BZ44" s="345">
        <v>0</v>
      </c>
      <c r="CA44" s="345"/>
      <c r="CB44" s="345">
        <v>0</v>
      </c>
      <c r="CC44" s="345">
        <v>0</v>
      </c>
      <c r="CD44" s="345">
        <v>0.98650000000000004</v>
      </c>
      <c r="CE44" s="345">
        <v>0</v>
      </c>
      <c r="CF44" s="345">
        <v>0.99</v>
      </c>
      <c r="CG44" s="345">
        <v>0</v>
      </c>
      <c r="CH44" s="345">
        <v>0</v>
      </c>
      <c r="CI44" s="345">
        <v>0</v>
      </c>
      <c r="CJ44" s="345">
        <v>0.97049999999999992</v>
      </c>
      <c r="CK44" s="345">
        <v>0.98159999999999992</v>
      </c>
      <c r="CL44" s="345">
        <v>0</v>
      </c>
      <c r="CM44" s="345">
        <v>0.99400000000000011</v>
      </c>
      <c r="CN44" s="345">
        <v>0</v>
      </c>
      <c r="CO44" s="345">
        <v>0</v>
      </c>
      <c r="CP44" s="345">
        <v>0.97609999999999997</v>
      </c>
      <c r="CQ44" s="345">
        <v>0</v>
      </c>
      <c r="CR44" s="345"/>
      <c r="CS44" s="345">
        <v>0</v>
      </c>
      <c r="CT44" s="345">
        <v>0</v>
      </c>
      <c r="CU44" s="345">
        <v>0</v>
      </c>
      <c r="CV44" s="345">
        <v>0</v>
      </c>
      <c r="CW44" s="345">
        <v>0.95319999999999994</v>
      </c>
      <c r="CX44" s="345">
        <v>0.96450000000000002</v>
      </c>
      <c r="CY44" s="345">
        <v>0</v>
      </c>
      <c r="CZ44" s="345"/>
      <c r="DA44" s="345">
        <v>0.995</v>
      </c>
      <c r="DB44" s="345">
        <v>0.99400000000000011</v>
      </c>
      <c r="DC44" s="345">
        <v>0</v>
      </c>
      <c r="DD44" s="345">
        <v>0.99099999999999999</v>
      </c>
      <c r="DE44" s="345">
        <v>0.98739999999999994</v>
      </c>
      <c r="DF44" s="345">
        <v>0</v>
      </c>
      <c r="DG44" s="345">
        <v>0.99010000000000009</v>
      </c>
      <c r="DH44" s="345">
        <v>0.96540000000000004</v>
      </c>
      <c r="DI44" s="345">
        <v>0.99260000000000004</v>
      </c>
      <c r="DJ44" s="345">
        <v>0</v>
      </c>
      <c r="DK44" s="345"/>
      <c r="DL44" s="345">
        <v>0</v>
      </c>
      <c r="DM44" s="345">
        <v>0</v>
      </c>
      <c r="DN44" s="345">
        <v>0</v>
      </c>
      <c r="DO44" s="346">
        <v>0.99099999999999999</v>
      </c>
      <c r="DP44" s="347">
        <f t="shared" si="2"/>
        <v>0.51850833333333357</v>
      </c>
    </row>
    <row r="45" spans="1:120" ht="15.75" thickBot="1" x14ac:dyDescent="0.3">
      <c r="A45" s="13" t="s">
        <v>158</v>
      </c>
      <c r="B45" s="345">
        <v>0</v>
      </c>
      <c r="C45" s="345">
        <v>0</v>
      </c>
      <c r="D45" s="345">
        <v>0</v>
      </c>
      <c r="E45" s="345">
        <v>0</v>
      </c>
      <c r="F45" s="345">
        <v>0</v>
      </c>
      <c r="G45" s="336">
        <v>0</v>
      </c>
      <c r="H45" s="345">
        <v>0</v>
      </c>
      <c r="I45" s="345">
        <v>0</v>
      </c>
      <c r="J45" s="345">
        <v>0</v>
      </c>
      <c r="K45" s="345">
        <v>0</v>
      </c>
      <c r="L45" s="345">
        <v>0</v>
      </c>
      <c r="M45" s="345">
        <v>0</v>
      </c>
      <c r="N45" s="345">
        <v>0</v>
      </c>
      <c r="O45" s="345">
        <v>0</v>
      </c>
      <c r="P45" s="345">
        <v>0</v>
      </c>
      <c r="Q45" s="345">
        <v>0</v>
      </c>
      <c r="R45" s="345">
        <v>0</v>
      </c>
      <c r="S45" s="345">
        <v>0</v>
      </c>
      <c r="T45" s="345">
        <v>0</v>
      </c>
      <c r="U45" s="345"/>
      <c r="V45" s="345">
        <v>0</v>
      </c>
      <c r="W45" s="345">
        <v>0</v>
      </c>
      <c r="X45" s="345">
        <v>0</v>
      </c>
      <c r="Y45" s="345">
        <v>0</v>
      </c>
      <c r="Z45" s="345">
        <v>0</v>
      </c>
      <c r="AA45" s="345">
        <v>0</v>
      </c>
      <c r="AB45" s="345">
        <v>0</v>
      </c>
      <c r="AC45" s="345">
        <v>0</v>
      </c>
      <c r="AD45" s="345">
        <v>0</v>
      </c>
      <c r="AE45" s="345">
        <v>0</v>
      </c>
      <c r="AF45" s="345">
        <v>0</v>
      </c>
      <c r="AG45" s="345">
        <v>0</v>
      </c>
      <c r="AH45" s="345">
        <v>0</v>
      </c>
      <c r="AI45" s="345">
        <v>0</v>
      </c>
      <c r="AJ45" s="345"/>
      <c r="AK45" s="345">
        <v>0</v>
      </c>
      <c r="AL45" s="345">
        <v>0</v>
      </c>
      <c r="AM45" s="345">
        <v>0</v>
      </c>
      <c r="AN45" s="345">
        <v>0</v>
      </c>
      <c r="AO45" s="345"/>
      <c r="AP45" s="345">
        <v>0</v>
      </c>
      <c r="AQ45" s="345">
        <v>0</v>
      </c>
      <c r="AR45" s="345">
        <v>0</v>
      </c>
      <c r="AS45" s="345">
        <v>0</v>
      </c>
      <c r="AT45" s="345">
        <v>0</v>
      </c>
      <c r="AU45" s="345">
        <v>0</v>
      </c>
      <c r="AV45" s="345">
        <v>0</v>
      </c>
      <c r="AW45" s="345">
        <v>0</v>
      </c>
      <c r="AX45" s="345">
        <v>0</v>
      </c>
      <c r="AY45" s="345">
        <v>0</v>
      </c>
      <c r="AZ45" s="345">
        <v>0</v>
      </c>
      <c r="BA45" s="345">
        <v>0</v>
      </c>
      <c r="BB45" s="345">
        <v>0</v>
      </c>
      <c r="BC45" s="345">
        <v>0</v>
      </c>
      <c r="BD45" s="345">
        <v>0</v>
      </c>
      <c r="BE45" s="345">
        <v>0</v>
      </c>
      <c r="BF45" s="345">
        <v>0</v>
      </c>
      <c r="BG45" s="345">
        <v>0</v>
      </c>
      <c r="BH45" s="345">
        <v>0</v>
      </c>
      <c r="BI45" s="345">
        <v>0</v>
      </c>
      <c r="BJ45" s="345">
        <v>0</v>
      </c>
      <c r="BK45" s="345">
        <v>0</v>
      </c>
      <c r="BL45" s="345"/>
      <c r="BM45" s="345">
        <v>0</v>
      </c>
      <c r="BN45" s="345">
        <v>0</v>
      </c>
      <c r="BO45" s="345">
        <v>0</v>
      </c>
      <c r="BP45" s="345">
        <v>0</v>
      </c>
      <c r="BQ45" s="345">
        <v>0</v>
      </c>
      <c r="BR45" s="345"/>
      <c r="BS45" s="345">
        <v>0</v>
      </c>
      <c r="BT45" s="345">
        <v>0</v>
      </c>
      <c r="BU45" s="345">
        <v>0</v>
      </c>
      <c r="BV45" s="345">
        <v>0</v>
      </c>
      <c r="BW45" s="345">
        <v>0</v>
      </c>
      <c r="BX45" s="345">
        <v>0</v>
      </c>
      <c r="BY45" s="345"/>
      <c r="BZ45" s="345">
        <v>0</v>
      </c>
      <c r="CA45" s="345"/>
      <c r="CB45" s="345">
        <v>0</v>
      </c>
      <c r="CC45" s="345">
        <v>0</v>
      </c>
      <c r="CD45" s="345">
        <v>0</v>
      </c>
      <c r="CE45" s="345">
        <v>0</v>
      </c>
      <c r="CF45" s="345">
        <v>0</v>
      </c>
      <c r="CG45" s="345">
        <v>0</v>
      </c>
      <c r="CH45" s="345">
        <v>0</v>
      </c>
      <c r="CI45" s="345">
        <v>0</v>
      </c>
      <c r="CJ45" s="345">
        <v>0</v>
      </c>
      <c r="CK45" s="345">
        <v>0</v>
      </c>
      <c r="CL45" s="345">
        <v>0</v>
      </c>
      <c r="CM45" s="345">
        <v>0</v>
      </c>
      <c r="CN45" s="345">
        <v>0</v>
      </c>
      <c r="CO45" s="345">
        <v>0</v>
      </c>
      <c r="CP45" s="345">
        <v>0</v>
      </c>
      <c r="CQ45" s="345">
        <v>0</v>
      </c>
      <c r="CR45" s="345"/>
      <c r="CS45" s="345">
        <v>0</v>
      </c>
      <c r="CT45" s="345">
        <v>0</v>
      </c>
      <c r="CU45" s="345">
        <v>0</v>
      </c>
      <c r="CV45" s="345">
        <v>0</v>
      </c>
      <c r="CW45" s="345">
        <v>0</v>
      </c>
      <c r="CX45" s="345">
        <v>0</v>
      </c>
      <c r="CY45" s="345">
        <v>0</v>
      </c>
      <c r="CZ45" s="345"/>
      <c r="DA45" s="345">
        <v>0</v>
      </c>
      <c r="DB45" s="345">
        <v>0</v>
      </c>
      <c r="DC45" s="345">
        <v>0</v>
      </c>
      <c r="DD45" s="345">
        <v>0</v>
      </c>
      <c r="DE45" s="345">
        <v>0</v>
      </c>
      <c r="DF45" s="345">
        <v>0</v>
      </c>
      <c r="DG45" s="345">
        <v>0</v>
      </c>
      <c r="DH45" s="345">
        <v>0</v>
      </c>
      <c r="DI45" s="345">
        <v>0</v>
      </c>
      <c r="DJ45" s="345">
        <v>0</v>
      </c>
      <c r="DK45" s="345"/>
      <c r="DL45" s="345">
        <v>0</v>
      </c>
      <c r="DM45" s="345">
        <v>0</v>
      </c>
      <c r="DN45" s="345">
        <v>0</v>
      </c>
      <c r="DO45" s="346">
        <v>0</v>
      </c>
      <c r="DP45" s="347">
        <f t="shared" si="2"/>
        <v>0</v>
      </c>
    </row>
    <row r="46" spans="1:120" ht="15.75" thickBot="1" x14ac:dyDescent="0.3">
      <c r="A46" s="13" t="s">
        <v>159</v>
      </c>
      <c r="B46" s="345">
        <v>0</v>
      </c>
      <c r="C46" s="345">
        <v>0</v>
      </c>
      <c r="D46" s="345">
        <v>0</v>
      </c>
      <c r="E46" s="345">
        <v>0</v>
      </c>
      <c r="F46" s="345">
        <v>0</v>
      </c>
      <c r="G46" s="336">
        <v>0</v>
      </c>
      <c r="H46" s="345">
        <v>0</v>
      </c>
      <c r="I46" s="345">
        <v>0</v>
      </c>
      <c r="J46" s="345">
        <v>0</v>
      </c>
      <c r="K46" s="345">
        <v>0</v>
      </c>
      <c r="L46" s="345">
        <v>0</v>
      </c>
      <c r="M46" s="345">
        <v>0</v>
      </c>
      <c r="N46" s="345">
        <v>0</v>
      </c>
      <c r="O46" s="345">
        <v>0</v>
      </c>
      <c r="P46" s="345">
        <v>0</v>
      </c>
      <c r="Q46" s="345">
        <v>0</v>
      </c>
      <c r="R46" s="345">
        <v>0</v>
      </c>
      <c r="S46" s="345">
        <v>0</v>
      </c>
      <c r="T46" s="345">
        <v>0</v>
      </c>
      <c r="U46" s="345"/>
      <c r="V46" s="345">
        <v>0</v>
      </c>
      <c r="W46" s="345">
        <v>0</v>
      </c>
      <c r="X46" s="345">
        <v>0</v>
      </c>
      <c r="Y46" s="345">
        <v>0</v>
      </c>
      <c r="Z46" s="345">
        <v>0</v>
      </c>
      <c r="AA46" s="345">
        <v>0</v>
      </c>
      <c r="AB46" s="345">
        <v>0</v>
      </c>
      <c r="AC46" s="345">
        <v>0</v>
      </c>
      <c r="AD46" s="345">
        <v>0</v>
      </c>
      <c r="AE46" s="345">
        <v>0</v>
      </c>
      <c r="AF46" s="345">
        <v>0</v>
      </c>
      <c r="AG46" s="345">
        <v>0</v>
      </c>
      <c r="AH46" s="345">
        <v>0</v>
      </c>
      <c r="AI46" s="345">
        <v>0</v>
      </c>
      <c r="AJ46" s="345"/>
      <c r="AK46" s="345">
        <v>0</v>
      </c>
      <c r="AL46" s="345">
        <v>0</v>
      </c>
      <c r="AM46" s="345">
        <v>0</v>
      </c>
      <c r="AN46" s="345">
        <v>0</v>
      </c>
      <c r="AO46" s="345"/>
      <c r="AP46" s="345">
        <v>0</v>
      </c>
      <c r="AQ46" s="345">
        <v>0</v>
      </c>
      <c r="AR46" s="345">
        <v>0</v>
      </c>
      <c r="AS46" s="345">
        <v>0</v>
      </c>
      <c r="AT46" s="345">
        <v>0</v>
      </c>
      <c r="AU46" s="345">
        <v>0</v>
      </c>
      <c r="AV46" s="345">
        <v>0</v>
      </c>
      <c r="AW46" s="345">
        <v>0</v>
      </c>
      <c r="AX46" s="345">
        <v>0</v>
      </c>
      <c r="AY46" s="345">
        <v>0</v>
      </c>
      <c r="AZ46" s="345">
        <v>0</v>
      </c>
      <c r="BA46" s="345">
        <v>0</v>
      </c>
      <c r="BB46" s="345">
        <v>0</v>
      </c>
      <c r="BC46" s="345">
        <v>0</v>
      </c>
      <c r="BD46" s="345">
        <v>0</v>
      </c>
      <c r="BE46" s="345">
        <v>0</v>
      </c>
      <c r="BF46" s="345">
        <v>0</v>
      </c>
      <c r="BG46" s="345">
        <v>0</v>
      </c>
      <c r="BH46" s="345">
        <v>0</v>
      </c>
      <c r="BI46" s="345">
        <v>0</v>
      </c>
      <c r="BJ46" s="345">
        <v>0</v>
      </c>
      <c r="BK46" s="345">
        <v>0</v>
      </c>
      <c r="BL46" s="345"/>
      <c r="BM46" s="345">
        <v>0</v>
      </c>
      <c r="BN46" s="345">
        <v>0</v>
      </c>
      <c r="BO46" s="345">
        <v>0</v>
      </c>
      <c r="BP46" s="345">
        <v>0</v>
      </c>
      <c r="BQ46" s="345">
        <v>0</v>
      </c>
      <c r="BR46" s="345"/>
      <c r="BS46" s="345">
        <v>0</v>
      </c>
      <c r="BT46" s="345">
        <v>0</v>
      </c>
      <c r="BU46" s="345">
        <v>0</v>
      </c>
      <c r="BV46" s="345">
        <v>0</v>
      </c>
      <c r="BW46" s="345">
        <v>0</v>
      </c>
      <c r="BX46" s="345">
        <v>0</v>
      </c>
      <c r="BY46" s="345"/>
      <c r="BZ46" s="345">
        <v>0</v>
      </c>
      <c r="CA46" s="345"/>
      <c r="CB46" s="345">
        <v>0</v>
      </c>
      <c r="CC46" s="345">
        <v>0</v>
      </c>
      <c r="CD46" s="345">
        <v>0</v>
      </c>
      <c r="CE46" s="345">
        <v>0</v>
      </c>
      <c r="CF46" s="345">
        <v>0</v>
      </c>
      <c r="CG46" s="345">
        <v>0</v>
      </c>
      <c r="CH46" s="345">
        <v>0</v>
      </c>
      <c r="CI46" s="345">
        <v>0</v>
      </c>
      <c r="CJ46" s="345">
        <v>0</v>
      </c>
      <c r="CK46" s="345">
        <v>0</v>
      </c>
      <c r="CL46" s="345">
        <v>0</v>
      </c>
      <c r="CM46" s="345">
        <v>0</v>
      </c>
      <c r="CN46" s="345">
        <v>0</v>
      </c>
      <c r="CO46" s="345">
        <v>0</v>
      </c>
      <c r="CP46" s="345">
        <v>0</v>
      </c>
      <c r="CQ46" s="345">
        <v>0</v>
      </c>
      <c r="CR46" s="345"/>
      <c r="CS46" s="345">
        <v>0</v>
      </c>
      <c r="CT46" s="345">
        <v>0</v>
      </c>
      <c r="CU46" s="345">
        <v>0</v>
      </c>
      <c r="CV46" s="345">
        <v>0</v>
      </c>
      <c r="CW46" s="345">
        <v>0</v>
      </c>
      <c r="CX46" s="345">
        <v>0</v>
      </c>
      <c r="CY46" s="345">
        <v>0</v>
      </c>
      <c r="CZ46" s="345"/>
      <c r="DA46" s="345">
        <v>0</v>
      </c>
      <c r="DB46" s="345">
        <v>0</v>
      </c>
      <c r="DC46" s="345">
        <v>0</v>
      </c>
      <c r="DD46" s="345">
        <v>0</v>
      </c>
      <c r="DE46" s="345">
        <v>0</v>
      </c>
      <c r="DF46" s="345">
        <v>0</v>
      </c>
      <c r="DG46" s="345">
        <v>0</v>
      </c>
      <c r="DH46" s="345">
        <v>0</v>
      </c>
      <c r="DI46" s="345">
        <v>0</v>
      </c>
      <c r="DJ46" s="345">
        <v>0</v>
      </c>
      <c r="DK46" s="345"/>
      <c r="DL46" s="345">
        <v>0</v>
      </c>
      <c r="DM46" s="345">
        <v>0</v>
      </c>
      <c r="DN46" s="345">
        <v>0</v>
      </c>
      <c r="DO46" s="346">
        <v>0</v>
      </c>
      <c r="DP46" s="347">
        <f t="shared" si="2"/>
        <v>0</v>
      </c>
    </row>
    <row r="47" spans="1:120" ht="15.75" thickBot="1" x14ac:dyDescent="0.3">
      <c r="A47" s="6" t="s">
        <v>248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332"/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332"/>
      <c r="DJ47" s="332"/>
      <c r="DK47" s="332"/>
      <c r="DL47" s="332"/>
      <c r="DM47" s="332"/>
      <c r="DN47" s="332"/>
      <c r="DO47" s="332"/>
      <c r="DP47" s="23"/>
    </row>
    <row r="48" spans="1:120" ht="15.75" thickBot="1" x14ac:dyDescent="0.3">
      <c r="A48" s="13" t="s">
        <v>155</v>
      </c>
      <c r="B48" s="345">
        <v>0.84050000000000002</v>
      </c>
      <c r="C48" s="345">
        <v>0.96709999999999996</v>
      </c>
      <c r="D48" s="345">
        <v>0.97799999999999998</v>
      </c>
      <c r="E48" s="345">
        <v>0.99199999999999999</v>
      </c>
      <c r="F48" s="345">
        <v>0.96960000000000002</v>
      </c>
      <c r="G48" s="336">
        <v>0.90080000000000005</v>
      </c>
      <c r="H48" s="345">
        <v>0.97340000000000004</v>
      </c>
      <c r="I48" s="345">
        <v>0.89749999999999996</v>
      </c>
      <c r="J48" s="345">
        <v>0.90680000000000005</v>
      </c>
      <c r="K48" s="345">
        <v>0.93589999999999995</v>
      </c>
      <c r="L48" s="345">
        <v>0.93579999999999997</v>
      </c>
      <c r="M48" s="345">
        <v>0.94830000000000003</v>
      </c>
      <c r="N48" s="345">
        <v>0.91410000000000002</v>
      </c>
      <c r="O48" s="345">
        <v>0.89039999999999997</v>
      </c>
      <c r="P48" s="345">
        <v>0.9405</v>
      </c>
      <c r="Q48" s="345">
        <v>0.96009999999999995</v>
      </c>
      <c r="R48" s="345">
        <v>0.91710000000000003</v>
      </c>
      <c r="S48" s="345">
        <v>0.97140000000000004</v>
      </c>
      <c r="T48" s="345">
        <v>0.69669999999999999</v>
      </c>
      <c r="U48" s="345"/>
      <c r="V48" s="345">
        <v>0.96250000000000002</v>
      </c>
      <c r="W48" s="345">
        <v>0.90329999999999999</v>
      </c>
      <c r="X48" s="345">
        <v>0.95899999999999996</v>
      </c>
      <c r="Y48" s="345">
        <v>0.95299999999999996</v>
      </c>
      <c r="Z48" s="345">
        <v>0.96889999999999998</v>
      </c>
      <c r="AA48" s="345">
        <v>0.98199999999999998</v>
      </c>
      <c r="AB48" s="345">
        <v>0</v>
      </c>
      <c r="AC48" s="345">
        <v>0.94169999999999998</v>
      </c>
      <c r="AD48" s="345">
        <v>0.51</v>
      </c>
      <c r="AE48" s="345">
        <v>0.93730000000000002</v>
      </c>
      <c r="AF48" s="345">
        <v>0.65710000000000002</v>
      </c>
      <c r="AG48" s="345">
        <v>0.97450000000000003</v>
      </c>
      <c r="AH48" s="345">
        <v>0.95</v>
      </c>
      <c r="AI48" s="345">
        <v>0.9738</v>
      </c>
      <c r="AJ48" s="345"/>
      <c r="AK48" s="345">
        <v>0.97289999999999999</v>
      </c>
      <c r="AL48" s="345">
        <v>0.80920000000000003</v>
      </c>
      <c r="AM48" s="345">
        <v>0.85460000000000003</v>
      </c>
      <c r="AN48" s="345">
        <v>0.90969999999999995</v>
      </c>
      <c r="AO48" s="345"/>
      <c r="AP48" s="345">
        <v>0.83379999999999999</v>
      </c>
      <c r="AQ48" s="345">
        <v>0.78420000000000001</v>
      </c>
      <c r="AR48" s="345">
        <v>0.95420000000000005</v>
      </c>
      <c r="AS48" s="345">
        <v>0.69569999999999999</v>
      </c>
      <c r="AT48" s="345">
        <v>0.94820000000000004</v>
      </c>
      <c r="AU48" s="345">
        <v>0.97470000000000001</v>
      </c>
      <c r="AV48" s="345">
        <v>0.92010000000000003</v>
      </c>
      <c r="AW48" s="345">
        <v>0</v>
      </c>
      <c r="AX48" s="345">
        <v>0.88929999999999998</v>
      </c>
      <c r="AY48" s="345">
        <v>0.83350000000000002</v>
      </c>
      <c r="AZ48" s="345">
        <v>0.96330000000000005</v>
      </c>
      <c r="BA48" s="345">
        <v>0.93979999999999997</v>
      </c>
      <c r="BB48" s="345">
        <v>0.94199999999999995</v>
      </c>
      <c r="BC48" s="345">
        <v>0.94769999999999999</v>
      </c>
      <c r="BD48" s="345">
        <v>0.69789999999999996</v>
      </c>
      <c r="BE48" s="345">
        <v>0.96970000000000001</v>
      </c>
      <c r="BF48" s="345">
        <v>0.97399999999999998</v>
      </c>
      <c r="BG48" s="345">
        <v>0.91379999999999995</v>
      </c>
      <c r="BH48" s="345">
        <v>0.95</v>
      </c>
      <c r="BI48" s="345">
        <v>0.54979999999999996</v>
      </c>
      <c r="BJ48" s="345">
        <v>0.93859999999999999</v>
      </c>
      <c r="BK48" s="345">
        <v>0.89649999999999996</v>
      </c>
      <c r="BL48" s="345"/>
      <c r="BM48" s="345">
        <v>0.91049999999999998</v>
      </c>
      <c r="BN48" s="345">
        <v>0.93659999999999999</v>
      </c>
      <c r="BO48" s="345">
        <v>0.8992</v>
      </c>
      <c r="BP48" s="345">
        <v>0.7228</v>
      </c>
      <c r="BQ48" s="345">
        <v>0.82069999999999999</v>
      </c>
      <c r="BR48" s="345"/>
      <c r="BS48" s="345">
        <v>0.86619999999999997</v>
      </c>
      <c r="BT48" s="345">
        <v>0.95630000000000004</v>
      </c>
      <c r="BU48" s="345">
        <v>0.93459999999999999</v>
      </c>
      <c r="BV48" s="345">
        <v>0.82669999999999999</v>
      </c>
      <c r="BW48" s="345">
        <v>0.94830000000000003</v>
      </c>
      <c r="BX48" s="345">
        <v>0.92220000000000002</v>
      </c>
      <c r="BY48" s="345"/>
      <c r="BZ48" s="345">
        <v>0.85570000000000002</v>
      </c>
      <c r="CA48" s="345"/>
      <c r="CB48" s="345">
        <v>0.98529999999999995</v>
      </c>
      <c r="CC48" s="345">
        <v>0.93879999999999997</v>
      </c>
      <c r="CD48" s="345">
        <v>0.76939999999999997</v>
      </c>
      <c r="CE48" s="345">
        <v>0.94089999999999996</v>
      </c>
      <c r="CF48" s="345">
        <v>0.82799999999999996</v>
      </c>
      <c r="CG48" s="345">
        <v>0.90780000000000005</v>
      </c>
      <c r="CH48" s="345">
        <v>0.94530000000000003</v>
      </c>
      <c r="CI48" s="345">
        <v>0</v>
      </c>
      <c r="CJ48" s="345">
        <v>0.95909999999999995</v>
      </c>
      <c r="CK48" s="345">
        <v>0.87009999999999998</v>
      </c>
      <c r="CL48" s="345" t="s">
        <v>1132</v>
      </c>
      <c r="CM48" s="345">
        <v>0.94840000000000002</v>
      </c>
      <c r="CN48" s="345">
        <v>0.93310000000000004</v>
      </c>
      <c r="CO48" s="345">
        <v>0.97770000000000001</v>
      </c>
      <c r="CP48" s="345">
        <v>0.96499999999999997</v>
      </c>
      <c r="CQ48" s="345">
        <v>0.90049999999999997</v>
      </c>
      <c r="CR48" s="345"/>
      <c r="CS48" s="345">
        <v>0.9829</v>
      </c>
      <c r="CT48" s="345">
        <v>0.98170000000000002</v>
      </c>
      <c r="CU48" s="345">
        <v>0.91369999999999996</v>
      </c>
      <c r="CV48" s="345">
        <v>0.83089999999999997</v>
      </c>
      <c r="CW48" s="345">
        <v>0.94650000000000001</v>
      </c>
      <c r="CX48" s="345">
        <v>0.9516</v>
      </c>
      <c r="CY48" s="345">
        <v>0.95369999999999999</v>
      </c>
      <c r="CZ48" s="345"/>
      <c r="DA48" s="345">
        <v>0.9536</v>
      </c>
      <c r="DB48" s="345">
        <v>0.93440000000000001</v>
      </c>
      <c r="DC48" s="345">
        <v>0.91249999999999998</v>
      </c>
      <c r="DD48" s="345">
        <v>0.91749999999999998</v>
      </c>
      <c r="DE48" s="345">
        <v>0.97940000000000005</v>
      </c>
      <c r="DF48" s="345">
        <v>0.65749999999999997</v>
      </c>
      <c r="DG48" s="345">
        <v>0.9587</v>
      </c>
      <c r="DH48" s="345">
        <v>0.96050000000000002</v>
      </c>
      <c r="DI48" s="345">
        <v>0.79890000000000005</v>
      </c>
      <c r="DJ48" s="345">
        <v>0.95350000000000001</v>
      </c>
      <c r="DK48" s="345"/>
      <c r="DL48" s="345">
        <v>0.94210000000000005</v>
      </c>
      <c r="DM48" s="345">
        <v>0.95830000000000004</v>
      </c>
      <c r="DN48" s="345">
        <v>0.87549999999999994</v>
      </c>
      <c r="DO48" s="346">
        <v>0.83760000000000001</v>
      </c>
      <c r="DP48" s="347">
        <f t="shared" si="2"/>
        <v>0.8779672897196259</v>
      </c>
    </row>
    <row r="49" spans="1:120" ht="15.75" thickBot="1" x14ac:dyDescent="0.3">
      <c r="A49" s="13" t="s">
        <v>156</v>
      </c>
      <c r="B49" s="345">
        <v>0.82869999999999999</v>
      </c>
      <c r="C49" s="345">
        <v>0.96099999999999997</v>
      </c>
      <c r="D49" s="345">
        <v>0.96340000000000003</v>
      </c>
      <c r="E49" s="345">
        <v>0.97599999999999998</v>
      </c>
      <c r="F49" s="345">
        <v>0.94179999999999997</v>
      </c>
      <c r="G49" s="336">
        <v>0.87949999999999995</v>
      </c>
      <c r="H49" s="345">
        <v>0.94340000000000002</v>
      </c>
      <c r="I49" s="345">
        <v>0.88070000000000004</v>
      </c>
      <c r="J49" s="345">
        <v>0.89280000000000004</v>
      </c>
      <c r="K49" s="345">
        <v>0.87260000000000004</v>
      </c>
      <c r="L49" s="345">
        <v>0.85370000000000001</v>
      </c>
      <c r="M49" s="345">
        <v>0.94830000000000003</v>
      </c>
      <c r="N49" s="345">
        <v>0.89500000000000002</v>
      </c>
      <c r="O49" s="345">
        <v>0.87180000000000002</v>
      </c>
      <c r="P49" s="345">
        <v>0.93069999999999997</v>
      </c>
      <c r="Q49" s="345">
        <v>0.92520000000000002</v>
      </c>
      <c r="R49" s="345">
        <v>0.87849999999999995</v>
      </c>
      <c r="S49" s="345">
        <v>0.96</v>
      </c>
      <c r="T49" s="345">
        <v>0.41489999999999999</v>
      </c>
      <c r="U49" s="345"/>
      <c r="V49" s="345">
        <v>0.94099999999999995</v>
      </c>
      <c r="W49" s="345">
        <v>0.88939999999999997</v>
      </c>
      <c r="X49" s="345">
        <v>0.9546</v>
      </c>
      <c r="Y49" s="345">
        <v>0.92130000000000001</v>
      </c>
      <c r="Z49" s="345">
        <v>0.9345</v>
      </c>
      <c r="AA49" s="345">
        <v>0.95669999999999999</v>
      </c>
      <c r="AB49" s="345">
        <v>0</v>
      </c>
      <c r="AC49" s="345">
        <v>0.87670000000000003</v>
      </c>
      <c r="AD49" s="345">
        <v>0.4899</v>
      </c>
      <c r="AE49" s="345">
        <v>0.88649999999999995</v>
      </c>
      <c r="AF49" s="345">
        <v>0.49830000000000002</v>
      </c>
      <c r="AG49" s="345">
        <v>0.88819999999999999</v>
      </c>
      <c r="AH49" s="345">
        <v>0.87429999999999997</v>
      </c>
      <c r="AI49" s="345">
        <v>0.9345</v>
      </c>
      <c r="AJ49" s="345"/>
      <c r="AK49" s="345">
        <v>0.95550000000000002</v>
      </c>
      <c r="AL49" s="345">
        <v>0.80269999999999997</v>
      </c>
      <c r="AM49" s="345">
        <v>0.78069999999999995</v>
      </c>
      <c r="AN49" s="345">
        <v>0.84819999999999995</v>
      </c>
      <c r="AO49" s="345"/>
      <c r="AP49" s="345">
        <v>0.72140000000000004</v>
      </c>
      <c r="AQ49" s="345">
        <v>0.75180000000000002</v>
      </c>
      <c r="AR49" s="345">
        <v>0.94110000000000005</v>
      </c>
      <c r="AS49" s="345">
        <v>0.67459999999999998</v>
      </c>
      <c r="AT49" s="345">
        <v>0.92579999999999996</v>
      </c>
      <c r="AU49" s="345">
        <v>0.96299999999999997</v>
      </c>
      <c r="AV49" s="345">
        <v>0.87439999999999996</v>
      </c>
      <c r="AW49" s="345">
        <v>0</v>
      </c>
      <c r="AX49" s="345">
        <v>0.87180000000000002</v>
      </c>
      <c r="AY49" s="345">
        <v>0.82199999999999995</v>
      </c>
      <c r="AZ49" s="345">
        <v>0.95279999999999998</v>
      </c>
      <c r="BA49" s="345">
        <v>0.88449999999999995</v>
      </c>
      <c r="BB49" s="345">
        <v>0.90469999999999995</v>
      </c>
      <c r="BC49" s="345">
        <v>0.92320000000000002</v>
      </c>
      <c r="BD49" s="345">
        <v>0.51780000000000004</v>
      </c>
      <c r="BE49" s="345">
        <v>0.94520000000000004</v>
      </c>
      <c r="BF49" s="345">
        <v>0.93149999999999999</v>
      </c>
      <c r="BG49" s="345">
        <v>0.86960000000000004</v>
      </c>
      <c r="BH49" s="345">
        <v>0.91459999999999997</v>
      </c>
      <c r="BI49" s="345">
        <v>0.2767</v>
      </c>
      <c r="BJ49" s="345">
        <v>0.84670000000000001</v>
      </c>
      <c r="BK49" s="345">
        <v>0.88919999999999999</v>
      </c>
      <c r="BL49" s="345"/>
      <c r="BM49" s="345">
        <v>0.88039999999999996</v>
      </c>
      <c r="BN49" s="345">
        <v>0.90810000000000002</v>
      </c>
      <c r="BO49" s="345">
        <v>0.78080000000000005</v>
      </c>
      <c r="BP49" s="345">
        <v>0.66610000000000003</v>
      </c>
      <c r="BQ49" s="345">
        <v>0.7389</v>
      </c>
      <c r="BR49" s="345"/>
      <c r="BS49" s="345">
        <v>0.85189999999999999</v>
      </c>
      <c r="BT49" s="345">
        <v>0.93559999999999999</v>
      </c>
      <c r="BU49" s="345">
        <v>0.91569999999999996</v>
      </c>
      <c r="BV49" s="345">
        <v>0.72519999999999996</v>
      </c>
      <c r="BW49" s="345">
        <v>0.92490000000000006</v>
      </c>
      <c r="BX49" s="345">
        <v>0.89329999999999998</v>
      </c>
      <c r="BY49" s="345"/>
      <c r="BZ49" s="345">
        <v>0.79920000000000002</v>
      </c>
      <c r="CA49" s="345"/>
      <c r="CB49" s="345">
        <v>0.96879999999999999</v>
      </c>
      <c r="CC49" s="345">
        <v>0.92920000000000003</v>
      </c>
      <c r="CD49" s="345">
        <v>0.72470000000000001</v>
      </c>
      <c r="CE49" s="345">
        <v>0.91969999999999996</v>
      </c>
      <c r="CF49" s="345">
        <v>0.76629999999999998</v>
      </c>
      <c r="CG49" s="345">
        <v>0.87229999999999996</v>
      </c>
      <c r="CH49" s="345">
        <v>0.91190000000000004</v>
      </c>
      <c r="CI49" s="345">
        <v>0</v>
      </c>
      <c r="CJ49" s="345">
        <v>0.90939999999999999</v>
      </c>
      <c r="CK49" s="345">
        <v>0.81010000000000004</v>
      </c>
      <c r="CL49" s="345">
        <v>0.90639999999999998</v>
      </c>
      <c r="CM49" s="345">
        <v>0.93920000000000003</v>
      </c>
      <c r="CN49" s="345">
        <v>0.90259999999999996</v>
      </c>
      <c r="CO49" s="345">
        <v>0.95840000000000003</v>
      </c>
      <c r="CP49" s="345">
        <v>0.91990000000000005</v>
      </c>
      <c r="CQ49" s="345">
        <v>0.7853</v>
      </c>
      <c r="CR49" s="345"/>
      <c r="CS49" s="345">
        <v>0.96109999999999995</v>
      </c>
      <c r="CT49" s="345">
        <v>0.96909999999999996</v>
      </c>
      <c r="CU49" s="345">
        <v>0.84550000000000003</v>
      </c>
      <c r="CV49" s="345">
        <v>0.81220000000000003</v>
      </c>
      <c r="CW49" s="345">
        <v>0.86499999999999999</v>
      </c>
      <c r="CX49" s="345">
        <v>0.90190000000000003</v>
      </c>
      <c r="CY49" s="345">
        <v>0.93589999999999995</v>
      </c>
      <c r="CZ49" s="345"/>
      <c r="DA49" s="345">
        <v>0.93779999999999997</v>
      </c>
      <c r="DB49" s="345">
        <v>0.90659999999999996</v>
      </c>
      <c r="DC49" s="345">
        <v>0.89770000000000005</v>
      </c>
      <c r="DD49" s="345">
        <v>0.85240000000000005</v>
      </c>
      <c r="DE49" s="345">
        <v>0.95079999999999998</v>
      </c>
      <c r="DF49" s="345">
        <v>0.59589999999999999</v>
      </c>
      <c r="DG49" s="345">
        <v>0.93410000000000004</v>
      </c>
      <c r="DH49" s="345">
        <v>0.87</v>
      </c>
      <c r="DI49" s="345">
        <v>0.77510000000000001</v>
      </c>
      <c r="DJ49" s="345">
        <v>0.90449999999999997</v>
      </c>
      <c r="DK49" s="345"/>
      <c r="DL49" s="345">
        <v>0.79649999999999999</v>
      </c>
      <c r="DM49" s="345">
        <v>0.92830000000000001</v>
      </c>
      <c r="DN49" s="345">
        <v>0.85</v>
      </c>
      <c r="DO49" s="346">
        <v>0.8165</v>
      </c>
      <c r="DP49" s="347">
        <f t="shared" si="2"/>
        <v>0.83522777777777801</v>
      </c>
    </row>
    <row r="50" spans="1:120" ht="15.75" thickBot="1" x14ac:dyDescent="0.3">
      <c r="A50" s="13" t="s">
        <v>157</v>
      </c>
      <c r="B50" s="345">
        <v>0</v>
      </c>
      <c r="C50" s="345">
        <v>0</v>
      </c>
      <c r="D50" s="345">
        <v>0</v>
      </c>
      <c r="E50" s="345">
        <v>0</v>
      </c>
      <c r="F50" s="345">
        <v>0</v>
      </c>
      <c r="G50" s="336">
        <v>0</v>
      </c>
      <c r="H50" s="345">
        <v>0</v>
      </c>
      <c r="I50" s="345">
        <v>0</v>
      </c>
      <c r="J50" s="345">
        <v>0</v>
      </c>
      <c r="K50" s="345">
        <v>0</v>
      </c>
      <c r="L50" s="345">
        <v>0</v>
      </c>
      <c r="M50" s="345">
        <v>0</v>
      </c>
      <c r="N50" s="345">
        <v>0</v>
      </c>
      <c r="O50" s="345">
        <v>0</v>
      </c>
      <c r="P50" s="345">
        <v>0</v>
      </c>
      <c r="Q50" s="345">
        <v>0</v>
      </c>
      <c r="R50" s="345">
        <v>0</v>
      </c>
      <c r="S50" s="345">
        <v>0</v>
      </c>
      <c r="T50" s="345">
        <v>0</v>
      </c>
      <c r="U50" s="345"/>
      <c r="V50" s="345">
        <v>0</v>
      </c>
      <c r="W50" s="345">
        <v>0</v>
      </c>
      <c r="X50" s="345">
        <v>0</v>
      </c>
      <c r="Y50" s="345">
        <v>0</v>
      </c>
      <c r="Z50" s="345">
        <v>0</v>
      </c>
      <c r="AA50" s="345">
        <v>0</v>
      </c>
      <c r="AB50" s="345">
        <v>0</v>
      </c>
      <c r="AC50" s="345">
        <v>0</v>
      </c>
      <c r="AD50" s="345">
        <v>0</v>
      </c>
      <c r="AE50" s="345">
        <v>0</v>
      </c>
      <c r="AF50" s="345">
        <v>0</v>
      </c>
      <c r="AG50" s="345">
        <v>0</v>
      </c>
      <c r="AH50" s="345">
        <v>0</v>
      </c>
      <c r="AI50" s="345">
        <v>0</v>
      </c>
      <c r="AJ50" s="345"/>
      <c r="AK50" s="345">
        <v>0</v>
      </c>
      <c r="AL50" s="345">
        <v>0</v>
      </c>
      <c r="AM50" s="345">
        <v>0</v>
      </c>
      <c r="AN50" s="345">
        <v>0</v>
      </c>
      <c r="AO50" s="345"/>
      <c r="AP50" s="345">
        <v>0</v>
      </c>
      <c r="AQ50" s="345">
        <v>0</v>
      </c>
      <c r="AR50" s="345">
        <v>0</v>
      </c>
      <c r="AS50" s="345">
        <v>0</v>
      </c>
      <c r="AT50" s="345">
        <v>0</v>
      </c>
      <c r="AU50" s="345">
        <v>0</v>
      </c>
      <c r="AV50" s="345">
        <v>0</v>
      </c>
      <c r="AW50" s="345">
        <v>0</v>
      </c>
      <c r="AX50" s="345">
        <v>0</v>
      </c>
      <c r="AY50" s="345">
        <v>0</v>
      </c>
      <c r="AZ50" s="345">
        <v>0</v>
      </c>
      <c r="BA50" s="345">
        <v>0</v>
      </c>
      <c r="BB50" s="345">
        <v>0</v>
      </c>
      <c r="BC50" s="345">
        <v>0</v>
      </c>
      <c r="BD50" s="345">
        <v>0</v>
      </c>
      <c r="BE50" s="345">
        <v>0</v>
      </c>
      <c r="BF50" s="345">
        <v>0</v>
      </c>
      <c r="BG50" s="345">
        <v>0</v>
      </c>
      <c r="BH50" s="345">
        <v>0</v>
      </c>
      <c r="BI50" s="345">
        <v>0</v>
      </c>
      <c r="BJ50" s="345">
        <v>0</v>
      </c>
      <c r="BK50" s="345">
        <v>0</v>
      </c>
      <c r="BL50" s="345"/>
      <c r="BM50" s="345">
        <v>0</v>
      </c>
      <c r="BN50" s="345">
        <v>0</v>
      </c>
      <c r="BO50" s="345">
        <v>0</v>
      </c>
      <c r="BP50" s="345">
        <v>0</v>
      </c>
      <c r="BQ50" s="345">
        <v>0</v>
      </c>
      <c r="BR50" s="345"/>
      <c r="BS50" s="345">
        <v>0</v>
      </c>
      <c r="BT50" s="345">
        <v>0</v>
      </c>
      <c r="BU50" s="345">
        <v>0</v>
      </c>
      <c r="BV50" s="345">
        <v>0</v>
      </c>
      <c r="BW50" s="345">
        <v>0</v>
      </c>
      <c r="BX50" s="345">
        <v>0</v>
      </c>
      <c r="BY50" s="345"/>
      <c r="BZ50" s="345">
        <v>0</v>
      </c>
      <c r="CA50" s="345"/>
      <c r="CB50" s="345">
        <v>0</v>
      </c>
      <c r="CC50" s="345">
        <v>0</v>
      </c>
      <c r="CD50" s="345">
        <v>0</v>
      </c>
      <c r="CE50" s="345">
        <v>0</v>
      </c>
      <c r="CF50" s="345">
        <v>0</v>
      </c>
      <c r="CG50" s="345">
        <v>0</v>
      </c>
      <c r="CH50" s="345">
        <v>0</v>
      </c>
      <c r="CI50" s="345">
        <v>0</v>
      </c>
      <c r="CJ50" s="345">
        <v>0</v>
      </c>
      <c r="CK50" s="345">
        <v>0</v>
      </c>
      <c r="CL50" s="345">
        <v>0</v>
      </c>
      <c r="CM50" s="345">
        <v>0</v>
      </c>
      <c r="CN50" s="345">
        <v>0</v>
      </c>
      <c r="CO50" s="345">
        <v>0</v>
      </c>
      <c r="CP50" s="345">
        <v>0</v>
      </c>
      <c r="CQ50" s="345">
        <v>0</v>
      </c>
      <c r="CR50" s="345"/>
      <c r="CS50" s="345">
        <v>0</v>
      </c>
      <c r="CT50" s="345">
        <v>0</v>
      </c>
      <c r="CU50" s="345">
        <v>0</v>
      </c>
      <c r="CV50" s="345">
        <v>0</v>
      </c>
      <c r="CW50" s="345">
        <v>0</v>
      </c>
      <c r="CX50" s="345">
        <v>0</v>
      </c>
      <c r="CY50" s="345">
        <v>0</v>
      </c>
      <c r="CZ50" s="345"/>
      <c r="DA50" s="345">
        <v>0</v>
      </c>
      <c r="DB50" s="345">
        <v>0</v>
      </c>
      <c r="DC50" s="345">
        <v>0</v>
      </c>
      <c r="DD50" s="345">
        <v>0</v>
      </c>
      <c r="DE50" s="345">
        <v>0</v>
      </c>
      <c r="DF50" s="345">
        <v>0</v>
      </c>
      <c r="DG50" s="345">
        <v>0</v>
      </c>
      <c r="DH50" s="345">
        <v>0</v>
      </c>
      <c r="DI50" s="345">
        <v>0</v>
      </c>
      <c r="DJ50" s="345">
        <v>0</v>
      </c>
      <c r="DK50" s="345"/>
      <c r="DL50" s="345">
        <v>0</v>
      </c>
      <c r="DM50" s="345">
        <v>0</v>
      </c>
      <c r="DN50" s="345">
        <v>0</v>
      </c>
      <c r="DO50" s="346">
        <v>0</v>
      </c>
      <c r="DP50" s="347">
        <f t="shared" si="2"/>
        <v>0</v>
      </c>
    </row>
    <row r="51" spans="1:120" ht="15.75" thickBot="1" x14ac:dyDescent="0.3">
      <c r="A51" s="6" t="s">
        <v>249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/>
      <c r="CO51" s="332"/>
      <c r="CP51" s="332"/>
      <c r="CQ51" s="332"/>
      <c r="CR51" s="332"/>
      <c r="CS51" s="332"/>
      <c r="CT51" s="332"/>
      <c r="CU51" s="332"/>
      <c r="CV51" s="332"/>
      <c r="CW51" s="332"/>
      <c r="CX51" s="332"/>
      <c r="CY51" s="332"/>
      <c r="CZ51" s="332"/>
      <c r="DA51" s="332"/>
      <c r="DB51" s="332"/>
      <c r="DC51" s="332"/>
      <c r="DD51" s="332"/>
      <c r="DE51" s="332"/>
      <c r="DF51" s="332"/>
      <c r="DG51" s="332"/>
      <c r="DH51" s="332"/>
      <c r="DI51" s="332"/>
      <c r="DJ51" s="332"/>
      <c r="DK51" s="332"/>
      <c r="DL51" s="332"/>
      <c r="DM51" s="332"/>
      <c r="DN51" s="332"/>
      <c r="DO51" s="332"/>
      <c r="DP51" s="23"/>
    </row>
    <row r="52" spans="1:120" ht="15.75" thickBot="1" x14ac:dyDescent="0.3">
      <c r="A52" s="13" t="s">
        <v>254</v>
      </c>
      <c r="B52" s="348">
        <v>5596927.1900000004</v>
      </c>
      <c r="C52" s="348">
        <v>2663704.89</v>
      </c>
      <c r="D52" s="348">
        <v>2350990.64</v>
      </c>
      <c r="E52" s="348">
        <v>780589.83</v>
      </c>
      <c r="F52" s="348">
        <v>1203046.02</v>
      </c>
      <c r="G52" s="339">
        <v>10997474.34</v>
      </c>
      <c r="H52" s="348">
        <v>1462979.39</v>
      </c>
      <c r="I52" s="348">
        <v>15323320.060000001</v>
      </c>
      <c r="J52" s="348">
        <v>1864679.78</v>
      </c>
      <c r="K52" s="348">
        <v>400746.42</v>
      </c>
      <c r="L52" s="348">
        <v>445636.07</v>
      </c>
      <c r="M52" s="348">
        <v>976567.39</v>
      </c>
      <c r="N52" s="348">
        <v>8399483.2599999998</v>
      </c>
      <c r="O52" s="348">
        <v>756833.68</v>
      </c>
      <c r="P52" s="348">
        <v>19882259.379999999</v>
      </c>
      <c r="Q52" s="348">
        <v>2323510.38</v>
      </c>
      <c r="R52" s="348">
        <v>1416005.74</v>
      </c>
      <c r="S52" s="348">
        <v>7570052.5800000001</v>
      </c>
      <c r="T52" s="348">
        <v>272400</v>
      </c>
      <c r="U52" s="348"/>
      <c r="V52" s="348">
        <v>2541204.65</v>
      </c>
      <c r="W52" s="348">
        <v>3821294.98</v>
      </c>
      <c r="X52" s="348">
        <v>39284802.329999998</v>
      </c>
      <c r="Y52" s="348">
        <v>3770152.37</v>
      </c>
      <c r="Z52" s="348">
        <v>3941028.89</v>
      </c>
      <c r="AA52" s="348">
        <v>473316.88</v>
      </c>
      <c r="AB52" s="348">
        <v>368484.31</v>
      </c>
      <c r="AC52" s="348">
        <v>417936.62</v>
      </c>
      <c r="AD52" s="348">
        <v>1674872.7779999999</v>
      </c>
      <c r="AE52" s="348">
        <v>26452593.57</v>
      </c>
      <c r="AF52" s="348">
        <v>105324</v>
      </c>
      <c r="AG52" s="348">
        <v>278016.26</v>
      </c>
      <c r="AH52" s="348">
        <v>2920037.4</v>
      </c>
      <c r="AI52" s="348">
        <v>593727.05000000005</v>
      </c>
      <c r="AJ52" s="348"/>
      <c r="AK52" s="348">
        <v>3268438.91</v>
      </c>
      <c r="AL52" s="348">
        <v>6541888.0099999998</v>
      </c>
      <c r="AM52" s="348">
        <v>595059.18000000005</v>
      </c>
      <c r="AN52" s="348">
        <v>448540.73</v>
      </c>
      <c r="AO52" s="348"/>
      <c r="AP52" s="348">
        <v>2461366.4500000002</v>
      </c>
      <c r="AQ52" s="348">
        <v>1027942.29</v>
      </c>
      <c r="AR52" s="348">
        <v>7648836.71</v>
      </c>
      <c r="AS52" s="348">
        <v>4079782.69</v>
      </c>
      <c r="AT52" s="348">
        <v>9187229.4499999993</v>
      </c>
      <c r="AU52" s="348">
        <v>4397106.6399999997</v>
      </c>
      <c r="AV52" s="348">
        <v>2977715.35</v>
      </c>
      <c r="AW52" s="348">
        <v>789600.17</v>
      </c>
      <c r="AX52" s="348">
        <v>4239484.62</v>
      </c>
      <c r="AY52" s="348">
        <v>2279845.2000000002</v>
      </c>
      <c r="AZ52" s="348">
        <v>495390</v>
      </c>
      <c r="BA52" s="348">
        <v>19989076.84</v>
      </c>
      <c r="BB52" s="348">
        <v>1824561.69</v>
      </c>
      <c r="BC52" s="348">
        <v>5269926.38</v>
      </c>
      <c r="BD52" s="348">
        <v>155762.5</v>
      </c>
      <c r="BE52" s="348">
        <v>688433.88</v>
      </c>
      <c r="BF52" s="348">
        <v>2925511.09</v>
      </c>
      <c r="BG52" s="348">
        <v>3083817.7</v>
      </c>
      <c r="BH52" s="348">
        <v>921630.6</v>
      </c>
      <c r="BI52" s="348">
        <v>707334.97</v>
      </c>
      <c r="BJ52" s="348">
        <v>784719.53</v>
      </c>
      <c r="BK52" s="348">
        <v>15819083.140000001</v>
      </c>
      <c r="BL52" s="348"/>
      <c r="BM52" s="348">
        <v>1201922.99</v>
      </c>
      <c r="BN52" s="348">
        <v>5557566.5999999996</v>
      </c>
      <c r="BO52" s="348">
        <v>650210.06999999995</v>
      </c>
      <c r="BP52" s="348">
        <v>1054194.03</v>
      </c>
      <c r="BQ52" s="348">
        <v>112632.2</v>
      </c>
      <c r="BR52" s="348"/>
      <c r="BS52" s="348">
        <v>19347737.16</v>
      </c>
      <c r="BT52" s="348">
        <v>3518876.02</v>
      </c>
      <c r="BU52" s="348">
        <v>330487.8</v>
      </c>
      <c r="BV52" s="348">
        <v>244773</v>
      </c>
      <c r="BW52" s="348">
        <v>6230642.3700000001</v>
      </c>
      <c r="BX52" s="348">
        <v>9652375.6999999993</v>
      </c>
      <c r="BY52" s="348"/>
      <c r="BZ52" s="348">
        <v>302691.62</v>
      </c>
      <c r="CA52" s="348"/>
      <c r="CB52" s="348">
        <v>3729433.79</v>
      </c>
      <c r="CC52" s="348">
        <v>9794667.1699999999</v>
      </c>
      <c r="CD52" s="348">
        <v>3081910.48</v>
      </c>
      <c r="CE52" s="348">
        <v>4146188.26</v>
      </c>
      <c r="CF52" s="348">
        <v>1819935.66</v>
      </c>
      <c r="CG52" s="348">
        <v>2738856.47</v>
      </c>
      <c r="CH52" s="348">
        <v>1699234.2</v>
      </c>
      <c r="CI52" s="348">
        <v>790284.34</v>
      </c>
      <c r="CJ52" s="348">
        <v>889988.9</v>
      </c>
      <c r="CK52" s="348">
        <v>7294047.2999999998</v>
      </c>
      <c r="CL52" s="348">
        <v>881662.3</v>
      </c>
      <c r="CM52" s="348">
        <v>45306240.25</v>
      </c>
      <c r="CN52" s="348">
        <v>8228373.9500000002</v>
      </c>
      <c r="CO52" s="348">
        <v>1209403.45</v>
      </c>
      <c r="CP52" s="348">
        <v>5464515</v>
      </c>
      <c r="CQ52" s="348">
        <v>198213.13</v>
      </c>
      <c r="CR52" s="348"/>
      <c r="CS52" s="348">
        <v>1645524.02</v>
      </c>
      <c r="CT52" s="348">
        <v>291739.90999999997</v>
      </c>
      <c r="CU52" s="348">
        <v>686274.4</v>
      </c>
      <c r="CV52" s="348">
        <v>3455876.21</v>
      </c>
      <c r="CW52" s="348">
        <v>358805</v>
      </c>
      <c r="CX52" s="348">
        <v>915343.37</v>
      </c>
      <c r="CY52" s="348">
        <v>6307085.2400000002</v>
      </c>
      <c r="CZ52" s="348"/>
      <c r="DA52" s="348">
        <v>2923289.38</v>
      </c>
      <c r="DB52" s="348">
        <v>1761005.86</v>
      </c>
      <c r="DC52" s="348">
        <v>752515.26</v>
      </c>
      <c r="DD52" s="348">
        <v>1482161</v>
      </c>
      <c r="DE52" s="348">
        <v>1736149.01</v>
      </c>
      <c r="DF52" s="348">
        <v>615136.94999999995</v>
      </c>
      <c r="DG52" s="348">
        <v>5454641.6799999997</v>
      </c>
      <c r="DH52" s="348">
        <v>1288902.06</v>
      </c>
      <c r="DI52" s="348">
        <v>2916765.3</v>
      </c>
      <c r="DJ52" s="348">
        <v>3661085.13</v>
      </c>
      <c r="DK52" s="348"/>
      <c r="DL52" s="348">
        <v>616471.56000000006</v>
      </c>
      <c r="DM52" s="348">
        <v>1907857.32</v>
      </c>
      <c r="DN52" s="348">
        <v>10459822.77</v>
      </c>
      <c r="DO52" s="349">
        <v>2505685.4700000002</v>
      </c>
      <c r="DP52" s="350">
        <f>SUM(B52:DO52)</f>
        <v>471157284.95799989</v>
      </c>
    </row>
    <row r="53" spans="1:120" ht="15.75" thickBot="1" x14ac:dyDescent="0.3">
      <c r="A53" s="13" t="s">
        <v>160</v>
      </c>
      <c r="B53" s="348">
        <v>1443761.24</v>
      </c>
      <c r="C53" s="348">
        <v>700451.15</v>
      </c>
      <c r="D53" s="348">
        <v>622541.32999999996</v>
      </c>
      <c r="E53" s="348">
        <v>151418.38</v>
      </c>
      <c r="F53" s="348">
        <v>587579.05000000005</v>
      </c>
      <c r="G53" s="339">
        <v>2420200.92</v>
      </c>
      <c r="H53" s="348">
        <v>292595.87</v>
      </c>
      <c r="I53" s="348">
        <v>2861708.89</v>
      </c>
      <c r="J53" s="348">
        <v>518097</v>
      </c>
      <c r="K53" s="348">
        <v>104089.98</v>
      </c>
      <c r="L53" s="348">
        <v>71972.75</v>
      </c>
      <c r="M53" s="348">
        <v>195323.13</v>
      </c>
      <c r="N53" s="348">
        <v>1691886.41</v>
      </c>
      <c r="O53" s="348">
        <v>141256.37</v>
      </c>
      <c r="P53" s="348">
        <v>2367573.0499999998</v>
      </c>
      <c r="Q53" s="348">
        <v>465817.07</v>
      </c>
      <c r="R53" s="348">
        <v>296753.8</v>
      </c>
      <c r="S53" s="348">
        <v>1454748.38</v>
      </c>
      <c r="T53" s="348">
        <v>38766.980000000003</v>
      </c>
      <c r="U53" s="348"/>
      <c r="V53" s="348">
        <v>510257.32</v>
      </c>
      <c r="W53" s="348">
        <v>995886.69</v>
      </c>
      <c r="X53" s="348">
        <v>7845923.6399999997</v>
      </c>
      <c r="Y53" s="348">
        <v>802539.69</v>
      </c>
      <c r="Z53" s="348">
        <v>1006185.4</v>
      </c>
      <c r="AA53" s="348">
        <v>118329.22</v>
      </c>
      <c r="AB53" s="348">
        <v>116011.77</v>
      </c>
      <c r="AC53" s="348">
        <v>83087.3</v>
      </c>
      <c r="AD53" s="348">
        <v>323495.25</v>
      </c>
      <c r="AE53" s="348">
        <v>4772372.3600000003</v>
      </c>
      <c r="AF53" s="348">
        <v>21064.799999999999</v>
      </c>
      <c r="AG53" s="348">
        <v>55603.25</v>
      </c>
      <c r="AH53" s="348">
        <v>1198927</v>
      </c>
      <c r="AI53" s="348">
        <v>116767.79</v>
      </c>
      <c r="AJ53" s="348"/>
      <c r="AK53" s="348">
        <v>936575.88</v>
      </c>
      <c r="AL53" s="348">
        <v>1680478.53</v>
      </c>
      <c r="AM53" s="348">
        <v>23184.13</v>
      </c>
      <c r="AN53" s="348">
        <v>96927.99</v>
      </c>
      <c r="AO53" s="348"/>
      <c r="AP53" s="348">
        <v>555425.56000000006</v>
      </c>
      <c r="AQ53" s="348">
        <v>247716.28</v>
      </c>
      <c r="AR53" s="348">
        <v>1728007.42</v>
      </c>
      <c r="AS53" s="348">
        <v>748417.26</v>
      </c>
      <c r="AT53" s="348">
        <v>1709725.23</v>
      </c>
      <c r="AU53" s="348">
        <v>1087178.1499999999</v>
      </c>
      <c r="AV53" s="348">
        <v>532578.92000000004</v>
      </c>
      <c r="AW53" s="348">
        <v>159491.16</v>
      </c>
      <c r="AX53" s="348">
        <v>2046625.32</v>
      </c>
      <c r="AY53" s="348">
        <v>717894.62</v>
      </c>
      <c r="AZ53" s="348">
        <v>251013.73</v>
      </c>
      <c r="BA53" s="348">
        <v>3895452.6</v>
      </c>
      <c r="BB53" s="348">
        <v>362085.94</v>
      </c>
      <c r="BC53" s="348">
        <v>1053985.27</v>
      </c>
      <c r="BD53" s="348">
        <v>47645</v>
      </c>
      <c r="BE53" s="348">
        <v>191544.22</v>
      </c>
      <c r="BF53" s="348">
        <v>558551.51</v>
      </c>
      <c r="BG53" s="348">
        <v>481110.66</v>
      </c>
      <c r="BH53" s="348">
        <v>240271.74</v>
      </c>
      <c r="BI53" s="348">
        <v>154809.39000000001</v>
      </c>
      <c r="BJ53" s="348">
        <v>135859.96</v>
      </c>
      <c r="BK53" s="348">
        <v>3397687.02</v>
      </c>
      <c r="BL53" s="348"/>
      <c r="BM53" s="348">
        <v>328263.76</v>
      </c>
      <c r="BN53" s="348">
        <v>1772567.4</v>
      </c>
      <c r="BO53" s="348">
        <v>130042.01</v>
      </c>
      <c r="BP53" s="348">
        <v>191525.03</v>
      </c>
      <c r="BQ53" s="348">
        <v>33242</v>
      </c>
      <c r="BR53" s="348"/>
      <c r="BS53" s="348">
        <v>4513044.1399999997</v>
      </c>
      <c r="BT53" s="348">
        <v>611495.39</v>
      </c>
      <c r="BU53" s="348">
        <v>66097.570000000007</v>
      </c>
      <c r="BV53" s="348">
        <v>58598.8</v>
      </c>
      <c r="BW53" s="348">
        <v>1246128.48</v>
      </c>
      <c r="BX53" s="348">
        <v>1650522.76</v>
      </c>
      <c r="BY53" s="348"/>
      <c r="BZ53" s="348">
        <v>82861.78</v>
      </c>
      <c r="CA53" s="348"/>
      <c r="CB53" s="348">
        <v>748498.69</v>
      </c>
      <c r="CC53" s="348">
        <v>1958825.61</v>
      </c>
      <c r="CD53" s="348">
        <v>616382.1</v>
      </c>
      <c r="CE53" s="348">
        <v>811485.1</v>
      </c>
      <c r="CF53" s="348">
        <v>337679.92</v>
      </c>
      <c r="CG53" s="348">
        <v>878125.31</v>
      </c>
      <c r="CH53" s="348">
        <v>488307.88</v>
      </c>
      <c r="CI53" s="348">
        <v>157983.07999999999</v>
      </c>
      <c r="CJ53" s="348">
        <v>178980.2</v>
      </c>
      <c r="CK53" s="348">
        <v>1843162.85</v>
      </c>
      <c r="CL53" s="348">
        <v>239098.23</v>
      </c>
      <c r="CM53" s="348">
        <v>21021446.52</v>
      </c>
      <c r="CN53" s="348">
        <v>3178966.54</v>
      </c>
      <c r="CO53" s="348">
        <v>269114.90999999997</v>
      </c>
      <c r="CP53" s="348">
        <v>1016491</v>
      </c>
      <c r="CQ53" s="348">
        <v>53743.45</v>
      </c>
      <c r="CR53" s="348"/>
      <c r="CS53" s="348">
        <v>223513.56</v>
      </c>
      <c r="CT53" s="348">
        <v>72934.97</v>
      </c>
      <c r="CU53" s="348">
        <v>213467.29</v>
      </c>
      <c r="CV53" s="348">
        <v>725433.88</v>
      </c>
      <c r="CW53" s="348">
        <v>92710</v>
      </c>
      <c r="CX53" s="348">
        <v>214174.5</v>
      </c>
      <c r="CY53" s="348">
        <v>1261415.69</v>
      </c>
      <c r="CZ53" s="348"/>
      <c r="DA53" s="348">
        <v>587415.56999999995</v>
      </c>
      <c r="DB53" s="348">
        <v>496056.99</v>
      </c>
      <c r="DC53" s="348">
        <v>200483.20000000001</v>
      </c>
      <c r="DD53" s="348">
        <v>272490</v>
      </c>
      <c r="DE53" s="348">
        <v>375988.66</v>
      </c>
      <c r="DF53" s="348">
        <v>187206.17</v>
      </c>
      <c r="DG53" s="348">
        <v>1066710.71</v>
      </c>
      <c r="DH53" s="348">
        <v>325830.89</v>
      </c>
      <c r="DI53" s="348">
        <v>826722.07</v>
      </c>
      <c r="DJ53" s="348">
        <v>1412262.09</v>
      </c>
      <c r="DK53" s="348"/>
      <c r="DL53" s="348">
        <v>77027.539999999994</v>
      </c>
      <c r="DM53" s="348">
        <v>185315.20000000001</v>
      </c>
      <c r="DN53" s="348">
        <v>2402370.4300000002</v>
      </c>
      <c r="DO53" s="349">
        <v>510792.66</v>
      </c>
      <c r="DP53" s="350">
        <f t="shared" ref="DP53:DP62" si="3">SUM(B53:DO53)</f>
        <v>113646239.29999997</v>
      </c>
    </row>
    <row r="54" spans="1:120" ht="15.75" thickBot="1" x14ac:dyDescent="0.3">
      <c r="A54" s="13" t="s">
        <v>161</v>
      </c>
      <c r="B54" s="348">
        <v>301574.88</v>
      </c>
      <c r="C54" s="348">
        <v>109259.53</v>
      </c>
      <c r="D54" s="348">
        <v>75776.58</v>
      </c>
      <c r="E54" s="348">
        <v>27014.77</v>
      </c>
      <c r="F54" s="348">
        <v>88306.72</v>
      </c>
      <c r="G54" s="339">
        <v>434170.5</v>
      </c>
      <c r="H54" s="348">
        <v>43889.38</v>
      </c>
      <c r="I54" s="348">
        <v>515316.24</v>
      </c>
      <c r="J54" s="348">
        <v>77260.53</v>
      </c>
      <c r="K54" s="348">
        <v>15613.49</v>
      </c>
      <c r="L54" s="348">
        <v>13041.58</v>
      </c>
      <c r="M54" s="348">
        <v>35163.339999999997</v>
      </c>
      <c r="N54" s="348">
        <v>302420.31</v>
      </c>
      <c r="O54" s="348">
        <v>30173.279999999999</v>
      </c>
      <c r="P54" s="348">
        <v>162479.09</v>
      </c>
      <c r="Q54" s="348">
        <v>70332.69</v>
      </c>
      <c r="R54" s="348">
        <v>43855.96</v>
      </c>
      <c r="S54" s="348">
        <v>261414.1</v>
      </c>
      <c r="T54" s="348">
        <v>2720</v>
      </c>
      <c r="U54" s="348"/>
      <c r="V54" s="348">
        <v>91830.94</v>
      </c>
      <c r="W54" s="348">
        <v>158808</v>
      </c>
      <c r="X54" s="348">
        <v>1411997.87</v>
      </c>
      <c r="Y54" s="348">
        <v>146124.15</v>
      </c>
      <c r="Z54" s="348">
        <v>603692.99</v>
      </c>
      <c r="AA54" s="348">
        <v>13919.63</v>
      </c>
      <c r="AB54" s="348">
        <v>22140.22</v>
      </c>
      <c r="AC54" s="348">
        <v>13038.13</v>
      </c>
      <c r="AD54" s="348">
        <v>48602.21</v>
      </c>
      <c r="AE54" s="348">
        <v>1360940.51</v>
      </c>
      <c r="AF54" s="348">
        <v>3590.52</v>
      </c>
      <c r="AG54" s="348">
        <v>8340.49</v>
      </c>
      <c r="AH54" s="348">
        <v>216393.01</v>
      </c>
      <c r="AI54" s="348">
        <v>8793.44</v>
      </c>
      <c r="AJ54" s="348"/>
      <c r="AK54" s="348">
        <v>78883.89</v>
      </c>
      <c r="AL54" s="348">
        <v>230640</v>
      </c>
      <c r="AM54" s="348">
        <v>154560.82999999999</v>
      </c>
      <c r="AN54" s="348">
        <v>14541.53</v>
      </c>
      <c r="AO54" s="348"/>
      <c r="AP54" s="348">
        <v>72558</v>
      </c>
      <c r="AQ54" s="348">
        <v>44570.92</v>
      </c>
      <c r="AR54" s="348">
        <v>311021.83</v>
      </c>
      <c r="AS54" s="348">
        <v>135599.04000000001</v>
      </c>
      <c r="AT54" s="348">
        <v>381047.88900000002</v>
      </c>
      <c r="AU54" s="348">
        <v>195393.13</v>
      </c>
      <c r="AV54" s="348">
        <v>215833.69</v>
      </c>
      <c r="AW54" s="348">
        <v>24001.759999999998</v>
      </c>
      <c r="AX54" s="348">
        <v>384771.85</v>
      </c>
      <c r="AY54" s="348">
        <v>129059.98</v>
      </c>
      <c r="AZ54" s="348">
        <v>6321</v>
      </c>
      <c r="BA54" s="348">
        <v>575417.54</v>
      </c>
      <c r="BB54" s="348">
        <v>63518.6</v>
      </c>
      <c r="BC54" s="348">
        <v>189717.34</v>
      </c>
      <c r="BD54" s="348">
        <v>7146.75</v>
      </c>
      <c r="BE54" s="348">
        <v>9889.76</v>
      </c>
      <c r="BF54" s="348">
        <v>104119.55</v>
      </c>
      <c r="BG54" s="348">
        <v>68299.05</v>
      </c>
      <c r="BH54" s="348">
        <v>36040.76</v>
      </c>
      <c r="BI54" s="348">
        <v>21259.55</v>
      </c>
      <c r="BJ54" s="348">
        <v>20385.77</v>
      </c>
      <c r="BK54" s="348">
        <v>510208.85</v>
      </c>
      <c r="BL54" s="348"/>
      <c r="BM54" s="348">
        <v>49234.63</v>
      </c>
      <c r="BN54" s="348">
        <v>443182.39</v>
      </c>
      <c r="BO54" s="348">
        <v>19506.310000000001</v>
      </c>
      <c r="BP54" s="348">
        <v>29950.03</v>
      </c>
      <c r="BQ54" s="348">
        <v>4949</v>
      </c>
      <c r="BR54" s="348"/>
      <c r="BS54" s="348">
        <v>581686.93999999994</v>
      </c>
      <c r="BT54" s="348">
        <v>110348.22</v>
      </c>
      <c r="BU54" s="348">
        <v>9914.6299999999992</v>
      </c>
      <c r="BV54" s="348">
        <v>9000</v>
      </c>
      <c r="BW54" s="348">
        <v>224303.13</v>
      </c>
      <c r="BX54" s="348">
        <v>731587.22</v>
      </c>
      <c r="BY54" s="348"/>
      <c r="BZ54" s="348">
        <v>12118.64</v>
      </c>
      <c r="CA54" s="348"/>
      <c r="CB54" s="348">
        <v>112446.21</v>
      </c>
      <c r="CC54" s="348">
        <v>293519.94</v>
      </c>
      <c r="CD54" s="348">
        <v>110948.77</v>
      </c>
      <c r="CE54" s="348">
        <v>228254.42</v>
      </c>
      <c r="CF54" s="348">
        <v>60789.31</v>
      </c>
      <c r="CG54" s="348">
        <v>263755.77</v>
      </c>
      <c r="CH54" s="348">
        <v>17323.599999999999</v>
      </c>
      <c r="CI54" s="348">
        <v>28468.83</v>
      </c>
      <c r="CJ54" s="348">
        <v>28445.25</v>
      </c>
      <c r="CK54" s="348">
        <v>276867.58</v>
      </c>
      <c r="CL54" s="348">
        <v>40852.370000000003</v>
      </c>
      <c r="CM54" s="348">
        <v>4562608.7300000004</v>
      </c>
      <c r="CN54" s="348">
        <v>476844.97</v>
      </c>
      <c r="CO54" s="348">
        <v>72924.679999999993</v>
      </c>
      <c r="CP54" s="348">
        <v>152471</v>
      </c>
      <c r="CQ54" s="348">
        <v>8062.18</v>
      </c>
      <c r="CR54" s="348"/>
      <c r="CS54" s="348">
        <v>66109.42</v>
      </c>
      <c r="CT54" s="348">
        <v>13658</v>
      </c>
      <c r="CU54" s="348">
        <v>32048.3</v>
      </c>
      <c r="CV54" s="348">
        <v>128544.12</v>
      </c>
      <c r="CW54" s="348">
        <v>11659</v>
      </c>
      <c r="CX54" s="348">
        <v>29535.83</v>
      </c>
      <c r="CY54" s="348">
        <v>189212.82</v>
      </c>
      <c r="CZ54" s="348"/>
      <c r="DA54" s="348">
        <v>105742.28</v>
      </c>
      <c r="DB54" s="348">
        <v>83876.97</v>
      </c>
      <c r="DC54" s="348">
        <v>28111.4</v>
      </c>
      <c r="DD54" s="348">
        <v>52921</v>
      </c>
      <c r="DE54" s="348">
        <v>56899.9</v>
      </c>
      <c r="DF54" s="348">
        <v>27758</v>
      </c>
      <c r="DG54" s="348">
        <v>192800.23</v>
      </c>
      <c r="DH54" s="348">
        <v>48799.62</v>
      </c>
      <c r="DI54" s="348">
        <v>242709.82</v>
      </c>
      <c r="DJ54" s="348">
        <v>254643.06</v>
      </c>
      <c r="DK54" s="348"/>
      <c r="DL54" s="348">
        <v>17872.07</v>
      </c>
      <c r="DM54" s="348">
        <v>35200</v>
      </c>
      <c r="DN54" s="348">
        <v>360795.13</v>
      </c>
      <c r="DO54" s="349">
        <v>89823.98</v>
      </c>
      <c r="DP54" s="350">
        <f t="shared" si="3"/>
        <v>21731889.639000002</v>
      </c>
    </row>
    <row r="55" spans="1:120" ht="15.75" thickBot="1" x14ac:dyDescent="0.3">
      <c r="A55" s="13" t="s">
        <v>255</v>
      </c>
      <c r="B55" s="348">
        <v>403191.9</v>
      </c>
      <c r="C55" s="348">
        <v>632184.34</v>
      </c>
      <c r="D55" s="348">
        <v>900409.57</v>
      </c>
      <c r="E55" s="348">
        <v>228231.16</v>
      </c>
      <c r="F55" s="348">
        <v>1120713.22</v>
      </c>
      <c r="G55" s="339">
        <v>4028798.68</v>
      </c>
      <c r="H55" s="348">
        <v>254603.94</v>
      </c>
      <c r="I55" s="348">
        <v>7822027.9500000002</v>
      </c>
      <c r="J55" s="348">
        <v>1441240.94</v>
      </c>
      <c r="K55" s="348">
        <v>106236.24</v>
      </c>
      <c r="L55" s="348">
        <v>46762.38</v>
      </c>
      <c r="M55" s="348">
        <v>109926.02</v>
      </c>
      <c r="N55" s="348">
        <v>3034880.04</v>
      </c>
      <c r="O55" s="348">
        <v>128967.98</v>
      </c>
      <c r="P55" s="348">
        <v>4119459.41</v>
      </c>
      <c r="Q55" s="348">
        <v>763343.89</v>
      </c>
      <c r="R55" s="348">
        <v>200615.39</v>
      </c>
      <c r="S55" s="348">
        <v>4640454.01</v>
      </c>
      <c r="T55" s="348">
        <v>55145.85</v>
      </c>
      <c r="U55" s="348"/>
      <c r="V55" s="348">
        <v>566130.71</v>
      </c>
      <c r="W55" s="348">
        <v>1825997.77</v>
      </c>
      <c r="X55" s="348">
        <v>25341880.329999998</v>
      </c>
      <c r="Y55" s="348">
        <v>1200338.8500000001</v>
      </c>
      <c r="Z55" s="348">
        <v>3259966.61</v>
      </c>
      <c r="AA55" s="348">
        <v>224877.74</v>
      </c>
      <c r="AB55" s="348">
        <v>54889.120000000003</v>
      </c>
      <c r="AC55" s="348">
        <v>55176.43</v>
      </c>
      <c r="AD55" s="348">
        <v>425103.87</v>
      </c>
      <c r="AE55" s="348">
        <v>6527171.3300000001</v>
      </c>
      <c r="AF55" s="348">
        <v>1590.64</v>
      </c>
      <c r="AG55" s="348">
        <v>70128</v>
      </c>
      <c r="AH55" s="348">
        <v>1285941.8</v>
      </c>
      <c r="AI55" s="348">
        <v>26321.5</v>
      </c>
      <c r="AJ55" s="348"/>
      <c r="AK55" s="348">
        <v>1771238.16</v>
      </c>
      <c r="AL55" s="348">
        <v>1307800.2</v>
      </c>
      <c r="AM55" s="348">
        <v>64010.42</v>
      </c>
      <c r="AN55" s="348">
        <v>107247.82</v>
      </c>
      <c r="AO55" s="348"/>
      <c r="AP55" s="348">
        <v>230714.8</v>
      </c>
      <c r="AQ55" s="348">
        <v>656434.51</v>
      </c>
      <c r="AR55" s="348">
        <v>3617141.6</v>
      </c>
      <c r="AS55" s="348">
        <v>204158.65</v>
      </c>
      <c r="AT55" s="348">
        <v>1288384.97</v>
      </c>
      <c r="AU55" s="348">
        <v>1030821.18</v>
      </c>
      <c r="AV55" s="348">
        <v>956554.25</v>
      </c>
      <c r="AW55" s="348">
        <v>70812.62</v>
      </c>
      <c r="AX55" s="348">
        <v>1716212.76</v>
      </c>
      <c r="AY55" s="348">
        <v>655829.71</v>
      </c>
      <c r="AZ55" s="348">
        <v>102364.04</v>
      </c>
      <c r="BA55" s="348">
        <v>13296699.01</v>
      </c>
      <c r="BB55" s="348">
        <v>612059.88</v>
      </c>
      <c r="BC55" s="348">
        <v>2429123.75</v>
      </c>
      <c r="BD55" s="348">
        <v>2597.4299999999998</v>
      </c>
      <c r="BE55" s="348">
        <v>20376.14</v>
      </c>
      <c r="BF55" s="348">
        <v>76249.56</v>
      </c>
      <c r="BG55" s="348">
        <v>451195.29</v>
      </c>
      <c r="BH55" s="348">
        <v>258334.94</v>
      </c>
      <c r="BI55" s="348">
        <v>268355.67</v>
      </c>
      <c r="BJ55" s="348">
        <v>115731.53</v>
      </c>
      <c r="BK55" s="348">
        <v>1208825.81</v>
      </c>
      <c r="BL55" s="348"/>
      <c r="BM55" s="348">
        <v>150697.79999999999</v>
      </c>
      <c r="BN55" s="348">
        <v>561034.94999999995</v>
      </c>
      <c r="BO55" s="348">
        <v>58779.6</v>
      </c>
      <c r="BP55" s="348">
        <v>25973.77</v>
      </c>
      <c r="BQ55" s="348">
        <v>17483</v>
      </c>
      <c r="BR55" s="348"/>
      <c r="BS55" s="348">
        <v>2216063.61</v>
      </c>
      <c r="BT55" s="348">
        <v>2058372.36</v>
      </c>
      <c r="BU55" s="348">
        <v>135500</v>
      </c>
      <c r="BV55" s="348">
        <v>33223.35</v>
      </c>
      <c r="BW55" s="348">
        <v>3229471.25</v>
      </c>
      <c r="BX55" s="348">
        <v>3218912.59</v>
      </c>
      <c r="BY55" s="348"/>
      <c r="BZ55" s="348">
        <v>21313.45</v>
      </c>
      <c r="CA55" s="348"/>
      <c r="CB55" s="348">
        <v>960949.98</v>
      </c>
      <c r="CC55" s="348">
        <v>3081633.17</v>
      </c>
      <c r="CD55" s="348">
        <v>1025573.6</v>
      </c>
      <c r="CE55" s="348">
        <v>2205040.25</v>
      </c>
      <c r="CF55" s="348">
        <v>747253.42</v>
      </c>
      <c r="CG55" s="348">
        <v>697400.92</v>
      </c>
      <c r="CH55" s="348">
        <v>125618.72</v>
      </c>
      <c r="CI55" s="348">
        <v>189819.68</v>
      </c>
      <c r="CJ55" s="348">
        <v>328903.88</v>
      </c>
      <c r="CK55" s="348">
        <v>1249614.54</v>
      </c>
      <c r="CL55" s="348">
        <v>40081.82</v>
      </c>
      <c r="CM55" s="348">
        <v>24990157.170000002</v>
      </c>
      <c r="CN55" s="348">
        <v>3975684.94</v>
      </c>
      <c r="CO55" s="348">
        <v>158546.01</v>
      </c>
      <c r="CP55" s="348">
        <v>1147549</v>
      </c>
      <c r="CQ55" s="348">
        <v>36865.440000000002</v>
      </c>
      <c r="CR55" s="348"/>
      <c r="CS55" s="348">
        <v>96841.14</v>
      </c>
      <c r="CT55" s="348">
        <v>183756</v>
      </c>
      <c r="CU55" s="348">
        <v>178442.63</v>
      </c>
      <c r="CV55" s="348">
        <v>405980.9</v>
      </c>
      <c r="CW55" s="348">
        <v>16867</v>
      </c>
      <c r="CX55" s="348">
        <v>290006.26</v>
      </c>
      <c r="CY55" s="348">
        <v>1950752.45</v>
      </c>
      <c r="CZ55" s="348"/>
      <c r="DA55" s="348">
        <v>857314.39</v>
      </c>
      <c r="DB55" s="348">
        <v>335288.52</v>
      </c>
      <c r="DC55" s="348">
        <v>66060</v>
      </c>
      <c r="DD55" s="348">
        <v>240018</v>
      </c>
      <c r="DE55" s="348">
        <v>340251</v>
      </c>
      <c r="DF55" s="348">
        <v>84982.1</v>
      </c>
      <c r="DG55" s="348">
        <v>4111389.86</v>
      </c>
      <c r="DH55" s="348">
        <v>59236.13</v>
      </c>
      <c r="DI55" s="348">
        <v>402867.09</v>
      </c>
      <c r="DJ55" s="348">
        <v>2042063.74</v>
      </c>
      <c r="DK55" s="348"/>
      <c r="DL55" s="348">
        <v>33307.870000000003</v>
      </c>
      <c r="DM55" s="348">
        <v>318701.96999999997</v>
      </c>
      <c r="DN55" s="348">
        <v>6851559.7599999998</v>
      </c>
      <c r="DO55" s="349">
        <v>2012736.15</v>
      </c>
      <c r="DP55" s="350">
        <f t="shared" si="3"/>
        <v>176987923.53999999</v>
      </c>
    </row>
    <row r="56" spans="1:120" ht="15.75" thickBot="1" x14ac:dyDescent="0.3">
      <c r="A56" s="13" t="s">
        <v>162</v>
      </c>
      <c r="B56" s="348">
        <v>44528.86</v>
      </c>
      <c r="C56" s="348">
        <v>80240.73</v>
      </c>
      <c r="D56" s="348">
        <v>60152.5</v>
      </c>
      <c r="E56" s="348">
        <v>18270.97</v>
      </c>
      <c r="F56" s="348">
        <v>28043.4</v>
      </c>
      <c r="G56" s="339">
        <v>280246.51</v>
      </c>
      <c r="H56" s="348">
        <v>14753.88</v>
      </c>
      <c r="I56" s="348">
        <v>240769.97</v>
      </c>
      <c r="J56" s="348">
        <v>178420</v>
      </c>
      <c r="K56" s="348">
        <v>17264</v>
      </c>
      <c r="L56" s="348">
        <v>13496</v>
      </c>
      <c r="M56" s="348">
        <v>9082</v>
      </c>
      <c r="N56" s="348">
        <v>158110.72</v>
      </c>
      <c r="O56" s="348">
        <v>187345.32</v>
      </c>
      <c r="P56" s="348">
        <v>949611.6</v>
      </c>
      <c r="Q56" s="348">
        <v>42462.66</v>
      </c>
      <c r="R56" s="348">
        <v>87002</v>
      </c>
      <c r="S56" s="348">
        <v>82398.59</v>
      </c>
      <c r="T56" s="348">
        <v>6528</v>
      </c>
      <c r="U56" s="348"/>
      <c r="V56" s="348">
        <v>0</v>
      </c>
      <c r="W56" s="348">
        <v>278894</v>
      </c>
      <c r="X56" s="348">
        <v>591523.61</v>
      </c>
      <c r="Y56" s="348">
        <v>26037.53</v>
      </c>
      <c r="Z56" s="348">
        <v>141875</v>
      </c>
      <c r="AA56" s="348">
        <v>9530</v>
      </c>
      <c r="AB56" s="348">
        <v>59200</v>
      </c>
      <c r="AC56" s="348">
        <v>3000</v>
      </c>
      <c r="AD56" s="348">
        <v>16908</v>
      </c>
      <c r="AE56" s="348">
        <v>639662.97</v>
      </c>
      <c r="AF56" s="348">
        <v>0</v>
      </c>
      <c r="AG56" s="348">
        <v>9976</v>
      </c>
      <c r="AH56" s="348">
        <v>76747</v>
      </c>
      <c r="AI56" s="348">
        <v>23912.400000000001</v>
      </c>
      <c r="AJ56" s="348"/>
      <c r="AK56" s="348">
        <v>231808.71</v>
      </c>
      <c r="AL56" s="348">
        <v>353969.57</v>
      </c>
      <c r="AM56" s="348">
        <v>6294.25</v>
      </c>
      <c r="AN56" s="348">
        <v>0</v>
      </c>
      <c r="AO56" s="348"/>
      <c r="AP56" s="348">
        <v>92413</v>
      </c>
      <c r="AQ56" s="348">
        <v>55941.32</v>
      </c>
      <c r="AR56" s="348">
        <v>82268.160000000003</v>
      </c>
      <c r="AS56" s="348">
        <v>81516.7</v>
      </c>
      <c r="AT56" s="348">
        <v>79785.100000000006</v>
      </c>
      <c r="AU56" s="348">
        <v>157135.60999999999</v>
      </c>
      <c r="AV56" s="348">
        <v>259127</v>
      </c>
      <c r="AW56" s="348">
        <v>16543</v>
      </c>
      <c r="AX56" s="348">
        <v>532853.39</v>
      </c>
      <c r="AY56" s="348">
        <v>576242.66</v>
      </c>
      <c r="AZ56" s="348">
        <v>7704</v>
      </c>
      <c r="BA56" s="348">
        <v>1047209.64</v>
      </c>
      <c r="BB56" s="348">
        <v>33318.5</v>
      </c>
      <c r="BC56" s="348">
        <v>145659.44</v>
      </c>
      <c r="BD56" s="348">
        <v>414.13</v>
      </c>
      <c r="BE56" s="348">
        <v>20160</v>
      </c>
      <c r="BF56" s="348">
        <v>38855.32</v>
      </c>
      <c r="BG56" s="348">
        <v>31908.78</v>
      </c>
      <c r="BH56" s="348">
        <v>0</v>
      </c>
      <c r="BI56" s="348">
        <v>8899.56</v>
      </c>
      <c r="BJ56" s="348">
        <v>37296.660000000003</v>
      </c>
      <c r="BK56" s="348">
        <v>1113030.8600000001</v>
      </c>
      <c r="BL56" s="348"/>
      <c r="BM56" s="348">
        <v>53444</v>
      </c>
      <c r="BN56" s="348">
        <v>0</v>
      </c>
      <c r="BO56" s="348">
        <v>13068</v>
      </c>
      <c r="BP56" s="348">
        <v>2729</v>
      </c>
      <c r="BQ56" s="348">
        <v>5736.6</v>
      </c>
      <c r="BR56" s="348"/>
      <c r="BS56" s="348">
        <v>497352</v>
      </c>
      <c r="BT56" s="348">
        <v>334136.12</v>
      </c>
      <c r="BU56" s="348">
        <v>6551.94</v>
      </c>
      <c r="BV56" s="348">
        <v>4500</v>
      </c>
      <c r="BW56" s="348">
        <v>219473.63</v>
      </c>
      <c r="BX56" s="348">
        <v>144238.44</v>
      </c>
      <c r="BY56" s="348"/>
      <c r="BZ56" s="348">
        <v>9809.67</v>
      </c>
      <c r="CA56" s="348"/>
      <c r="CB56" s="348">
        <v>331026.08</v>
      </c>
      <c r="CC56" s="348">
        <v>565028.98</v>
      </c>
      <c r="CD56" s="348">
        <v>301819.76</v>
      </c>
      <c r="CE56" s="348">
        <v>96531.1</v>
      </c>
      <c r="CF56" s="348">
        <v>48208.79</v>
      </c>
      <c r="CG56" s="348">
        <v>60981.04</v>
      </c>
      <c r="CH56" s="348">
        <v>49249.2</v>
      </c>
      <c r="CI56" s="348">
        <v>6713.72</v>
      </c>
      <c r="CJ56" s="348">
        <v>1524.37</v>
      </c>
      <c r="CK56" s="348">
        <v>270767.03999999998</v>
      </c>
      <c r="CL56" s="348">
        <v>24181.53</v>
      </c>
      <c r="CM56" s="348">
        <v>10113078.529999999</v>
      </c>
      <c r="CN56" s="348">
        <v>402929.24</v>
      </c>
      <c r="CO56" s="348">
        <v>41063.550000000003</v>
      </c>
      <c r="CP56" s="348">
        <v>175170</v>
      </c>
      <c r="CQ56" s="348">
        <v>21454.799999999999</v>
      </c>
      <c r="CR56" s="348"/>
      <c r="CS56" s="348">
        <v>23839.599999999999</v>
      </c>
      <c r="CT56" s="348">
        <v>12540</v>
      </c>
      <c r="CU56" s="348">
        <v>23397.89</v>
      </c>
      <c r="CV56" s="348">
        <v>51121.56</v>
      </c>
      <c r="CW56" s="348">
        <v>9608</v>
      </c>
      <c r="CX56" s="348">
        <v>8280</v>
      </c>
      <c r="CY56" s="348">
        <v>0</v>
      </c>
      <c r="CZ56" s="348"/>
      <c r="DA56" s="348">
        <v>261978.47</v>
      </c>
      <c r="DB56" s="348">
        <v>307757.17</v>
      </c>
      <c r="DC56" s="348">
        <v>82500</v>
      </c>
      <c r="DD56" s="348">
        <v>38674</v>
      </c>
      <c r="DE56" s="348">
        <v>45718.5</v>
      </c>
      <c r="DF56" s="348">
        <v>35128.300000000003</v>
      </c>
      <c r="DG56" s="348">
        <v>171939.94</v>
      </c>
      <c r="DH56" s="348">
        <v>32394.48</v>
      </c>
      <c r="DI56" s="348">
        <v>40335</v>
      </c>
      <c r="DJ56" s="348">
        <v>317216.19</v>
      </c>
      <c r="DK56" s="348"/>
      <c r="DL56" s="348">
        <v>39159.46</v>
      </c>
      <c r="DM56" s="348">
        <v>32532.880000000001</v>
      </c>
      <c r="DN56" s="348">
        <v>969645.11</v>
      </c>
      <c r="DO56" s="349">
        <v>242709.06</v>
      </c>
      <c r="DP56" s="350">
        <f t="shared" si="3"/>
        <v>25933592.319999997</v>
      </c>
    </row>
    <row r="57" spans="1:120" ht="15.75" thickBot="1" x14ac:dyDescent="0.3">
      <c r="A57" s="13" t="s">
        <v>163</v>
      </c>
      <c r="B57" s="348">
        <v>0</v>
      </c>
      <c r="C57" s="348">
        <v>0</v>
      </c>
      <c r="D57" s="348">
        <v>0</v>
      </c>
      <c r="E57" s="348">
        <v>20390.79</v>
      </c>
      <c r="F57" s="348">
        <v>28043.4</v>
      </c>
      <c r="G57" s="339">
        <v>285859.49</v>
      </c>
      <c r="H57" s="348">
        <v>0</v>
      </c>
      <c r="I57" s="348">
        <v>1588.06</v>
      </c>
      <c r="J57" s="348">
        <v>0</v>
      </c>
      <c r="K57" s="348">
        <v>0</v>
      </c>
      <c r="L57" s="348">
        <v>0</v>
      </c>
      <c r="M57" s="348">
        <v>0</v>
      </c>
      <c r="N57" s="348">
        <v>164520.43</v>
      </c>
      <c r="O57" s="348">
        <v>0</v>
      </c>
      <c r="P57" s="348">
        <v>0</v>
      </c>
      <c r="Q57" s="348">
        <v>0</v>
      </c>
      <c r="R57" s="348">
        <v>0</v>
      </c>
      <c r="S57" s="348">
        <v>88952.92</v>
      </c>
      <c r="T57" s="348">
        <v>0</v>
      </c>
      <c r="U57" s="348"/>
      <c r="V57" s="348">
        <v>0</v>
      </c>
      <c r="W57" s="348">
        <v>0</v>
      </c>
      <c r="X57" s="348">
        <v>716418.28</v>
      </c>
      <c r="Y57" s="348">
        <v>0</v>
      </c>
      <c r="Z57" s="348">
        <v>282526.07</v>
      </c>
      <c r="AA57" s="348">
        <v>0</v>
      </c>
      <c r="AB57" s="348">
        <v>0</v>
      </c>
      <c r="AC57" s="348">
        <v>0</v>
      </c>
      <c r="AD57" s="348">
        <v>0</v>
      </c>
      <c r="AE57" s="348">
        <v>142556.32</v>
      </c>
      <c r="AF57" s="348">
        <v>0</v>
      </c>
      <c r="AG57" s="348">
        <v>0</v>
      </c>
      <c r="AH57" s="348">
        <v>95868.78</v>
      </c>
      <c r="AI57" s="348">
        <v>0</v>
      </c>
      <c r="AJ57" s="348"/>
      <c r="AK57" s="348">
        <v>0</v>
      </c>
      <c r="AL57" s="348">
        <v>0</v>
      </c>
      <c r="AM57" s="348">
        <v>0</v>
      </c>
      <c r="AN57" s="348">
        <v>0</v>
      </c>
      <c r="AO57" s="348"/>
      <c r="AP57" s="348">
        <v>0</v>
      </c>
      <c r="AQ57" s="348">
        <v>296604.83</v>
      </c>
      <c r="AR57" s="348">
        <v>933.64</v>
      </c>
      <c r="AS57" s="348">
        <v>0</v>
      </c>
      <c r="AT57" s="348">
        <v>0</v>
      </c>
      <c r="AU57" s="348">
        <v>81772.63</v>
      </c>
      <c r="AV57" s="348">
        <v>0</v>
      </c>
      <c r="AW57" s="348">
        <v>0</v>
      </c>
      <c r="AX57" s="348">
        <v>0</v>
      </c>
      <c r="AY57" s="348">
        <v>0</v>
      </c>
      <c r="AZ57" s="348">
        <v>0</v>
      </c>
      <c r="BA57" s="348">
        <v>635841.93000000005</v>
      </c>
      <c r="BB57" s="348">
        <v>0</v>
      </c>
      <c r="BC57" s="348">
        <v>103243.58</v>
      </c>
      <c r="BD57" s="348">
        <v>0</v>
      </c>
      <c r="BE57" s="348">
        <v>0</v>
      </c>
      <c r="BF57" s="348">
        <v>297015</v>
      </c>
      <c r="BG57" s="348">
        <v>0</v>
      </c>
      <c r="BH57" s="348">
        <v>0</v>
      </c>
      <c r="BI57" s="348">
        <v>0</v>
      </c>
      <c r="BJ57" s="348">
        <v>0</v>
      </c>
      <c r="BK57" s="348">
        <v>0</v>
      </c>
      <c r="BL57" s="348"/>
      <c r="BM57" s="348">
        <v>0</v>
      </c>
      <c r="BN57" s="348">
        <v>0</v>
      </c>
      <c r="BO57" s="348">
        <v>0</v>
      </c>
      <c r="BP57" s="348">
        <v>9156</v>
      </c>
      <c r="BQ57" s="348">
        <v>0</v>
      </c>
      <c r="BR57" s="348"/>
      <c r="BS57" s="348">
        <v>1272</v>
      </c>
      <c r="BT57" s="348">
        <v>83668.53</v>
      </c>
      <c r="BU57" s="348">
        <v>0</v>
      </c>
      <c r="BV57" s="348">
        <v>0</v>
      </c>
      <c r="BW57" s="348">
        <v>0</v>
      </c>
      <c r="BX57" s="348">
        <v>171091.92</v>
      </c>
      <c r="BY57" s="348"/>
      <c r="BZ57" s="348">
        <v>0</v>
      </c>
      <c r="CA57" s="348"/>
      <c r="CB57" s="348">
        <v>196071.44</v>
      </c>
      <c r="CC57" s="348">
        <v>0</v>
      </c>
      <c r="CD57" s="348">
        <v>49780.82</v>
      </c>
      <c r="CE57" s="348">
        <v>0</v>
      </c>
      <c r="CF57" s="348">
        <v>109655.98</v>
      </c>
      <c r="CG57" s="348">
        <v>3461.86</v>
      </c>
      <c r="CH57" s="348">
        <v>0</v>
      </c>
      <c r="CI57" s="348">
        <v>0</v>
      </c>
      <c r="CJ57" s="348">
        <v>0</v>
      </c>
      <c r="CK57" s="348">
        <v>0</v>
      </c>
      <c r="CL57" s="348">
        <v>0</v>
      </c>
      <c r="CM57" s="348">
        <v>954876.86</v>
      </c>
      <c r="CN57" s="348">
        <v>0</v>
      </c>
      <c r="CO57" s="348">
        <v>0</v>
      </c>
      <c r="CP57" s="348">
        <v>0</v>
      </c>
      <c r="CQ57" s="348">
        <v>0</v>
      </c>
      <c r="CR57" s="348"/>
      <c r="CS57" s="348">
        <v>0</v>
      </c>
      <c r="CT57" s="348">
        <v>0</v>
      </c>
      <c r="CU57" s="348">
        <v>0</v>
      </c>
      <c r="CV57" s="348">
        <v>0</v>
      </c>
      <c r="CW57" s="348">
        <v>0</v>
      </c>
      <c r="CX57" s="348">
        <v>0</v>
      </c>
      <c r="CY57" s="348">
        <v>0</v>
      </c>
      <c r="CZ57" s="348"/>
      <c r="DA57" s="348">
        <v>0</v>
      </c>
      <c r="DB57" s="348">
        <v>0</v>
      </c>
      <c r="DC57" s="348">
        <v>0</v>
      </c>
      <c r="DD57" s="348">
        <v>0</v>
      </c>
      <c r="DE57" s="348">
        <v>0</v>
      </c>
      <c r="DF57" s="348">
        <v>0</v>
      </c>
      <c r="DG57" s="348">
        <v>156601.96</v>
      </c>
      <c r="DH57" s="348">
        <v>0</v>
      </c>
      <c r="DI57" s="348">
        <v>0</v>
      </c>
      <c r="DJ57" s="348">
        <v>190466.63</v>
      </c>
      <c r="DK57" s="348"/>
      <c r="DL57" s="348">
        <v>0</v>
      </c>
      <c r="DM57" s="348">
        <v>0</v>
      </c>
      <c r="DN57" s="348">
        <v>0</v>
      </c>
      <c r="DO57" s="349">
        <v>52325.33</v>
      </c>
      <c r="DP57" s="350">
        <f t="shared" si="3"/>
        <v>5220565.4799999995</v>
      </c>
    </row>
    <row r="58" spans="1:120" ht="15.75" thickBot="1" x14ac:dyDescent="0.3">
      <c r="A58" s="13" t="s">
        <v>164</v>
      </c>
      <c r="B58" s="348">
        <v>68919.960000000006</v>
      </c>
      <c r="C58" s="348">
        <v>59284.25</v>
      </c>
      <c r="D58" s="348">
        <v>5244.68</v>
      </c>
      <c r="E58" s="348">
        <v>74106.399999999994</v>
      </c>
      <c r="F58" s="348">
        <v>18639.87</v>
      </c>
      <c r="G58" s="339">
        <v>602862.5</v>
      </c>
      <c r="H58" s="348">
        <v>4179.49</v>
      </c>
      <c r="I58" s="348">
        <v>843718.52</v>
      </c>
      <c r="J58" s="348">
        <v>53907</v>
      </c>
      <c r="K58" s="348">
        <v>0</v>
      </c>
      <c r="L58" s="348">
        <v>1751.91</v>
      </c>
      <c r="M58" s="348">
        <v>15199.59</v>
      </c>
      <c r="N58" s="348">
        <v>366067.38</v>
      </c>
      <c r="O58" s="348">
        <v>0</v>
      </c>
      <c r="P58" s="348">
        <v>1098691.07</v>
      </c>
      <c r="Q58" s="348">
        <v>13472.78</v>
      </c>
      <c r="R58" s="348">
        <v>0</v>
      </c>
      <c r="S58" s="348">
        <v>527695.51</v>
      </c>
      <c r="T58" s="348">
        <v>0</v>
      </c>
      <c r="U58" s="348"/>
      <c r="V58" s="348">
        <v>56942.12</v>
      </c>
      <c r="W58" s="348">
        <v>207442.18</v>
      </c>
      <c r="X58" s="348">
        <v>2372198.63</v>
      </c>
      <c r="Y58" s="348">
        <v>78348.75</v>
      </c>
      <c r="Z58" s="348">
        <v>78637.960000000006</v>
      </c>
      <c r="AA58" s="348">
        <v>52716.95</v>
      </c>
      <c r="AB58" s="348">
        <v>0</v>
      </c>
      <c r="AC58" s="348">
        <v>12150.32</v>
      </c>
      <c r="AD58" s="348">
        <v>51745.32</v>
      </c>
      <c r="AE58" s="348">
        <v>1137503.56</v>
      </c>
      <c r="AF58" s="348">
        <v>0</v>
      </c>
      <c r="AG58" s="348">
        <v>10606</v>
      </c>
      <c r="AH58" s="348">
        <v>69396.100000000006</v>
      </c>
      <c r="AI58" s="348">
        <v>12839.28</v>
      </c>
      <c r="AJ58" s="348"/>
      <c r="AK58" s="348">
        <v>193037.26</v>
      </c>
      <c r="AL58" s="348">
        <v>163266.79999999999</v>
      </c>
      <c r="AM58" s="348">
        <v>0</v>
      </c>
      <c r="AN58" s="348">
        <v>11207.46</v>
      </c>
      <c r="AO58" s="348"/>
      <c r="AP58" s="348">
        <v>0</v>
      </c>
      <c r="AQ58" s="348">
        <v>9766.68</v>
      </c>
      <c r="AR58" s="348">
        <v>1025524.81</v>
      </c>
      <c r="AS58" s="348">
        <v>52910.9</v>
      </c>
      <c r="AT58" s="348">
        <v>69145.210000000006</v>
      </c>
      <c r="AU58" s="348">
        <v>122925.3</v>
      </c>
      <c r="AV58" s="348">
        <v>0</v>
      </c>
      <c r="AW58" s="348">
        <v>12084.73</v>
      </c>
      <c r="AX58" s="348">
        <v>231519.41</v>
      </c>
      <c r="AY58" s="348">
        <v>131689.04</v>
      </c>
      <c r="AZ58" s="348">
        <v>0</v>
      </c>
      <c r="BA58" s="348">
        <v>1337822.43</v>
      </c>
      <c r="BB58" s="348">
        <v>19727.599999999999</v>
      </c>
      <c r="BC58" s="348">
        <v>179554.79</v>
      </c>
      <c r="BD58" s="348">
        <v>548.57000000000005</v>
      </c>
      <c r="BE58" s="348">
        <v>0</v>
      </c>
      <c r="BF58" s="348">
        <v>40736.83</v>
      </c>
      <c r="BG58" s="348">
        <v>0</v>
      </c>
      <c r="BH58" s="348">
        <v>0</v>
      </c>
      <c r="BI58" s="348">
        <v>31106.75</v>
      </c>
      <c r="BJ58" s="348">
        <v>11309.23</v>
      </c>
      <c r="BK58" s="348">
        <v>18213</v>
      </c>
      <c r="BL58" s="348"/>
      <c r="BM58" s="348">
        <v>0</v>
      </c>
      <c r="BN58" s="348">
        <v>55833.97</v>
      </c>
      <c r="BO58" s="348">
        <v>14787.26</v>
      </c>
      <c r="BP58" s="348">
        <v>6679.03</v>
      </c>
      <c r="BQ58" s="348">
        <v>1028</v>
      </c>
      <c r="BR58" s="348"/>
      <c r="BS58" s="348">
        <v>226522.48</v>
      </c>
      <c r="BT58" s="348">
        <v>769656.34</v>
      </c>
      <c r="BU58" s="348">
        <v>18680.03</v>
      </c>
      <c r="BV58" s="348">
        <v>500</v>
      </c>
      <c r="BW58" s="348">
        <v>8870.76</v>
      </c>
      <c r="BX58" s="348">
        <v>513597.19</v>
      </c>
      <c r="BY58" s="348"/>
      <c r="BZ58" s="348">
        <v>7370.62</v>
      </c>
      <c r="CA58" s="348"/>
      <c r="CB58" s="348">
        <v>242319.57</v>
      </c>
      <c r="CC58" s="348">
        <v>757268.26</v>
      </c>
      <c r="CD58" s="348">
        <v>175060.92</v>
      </c>
      <c r="CE58" s="348">
        <v>27986.27</v>
      </c>
      <c r="CF58" s="348">
        <v>19688.96</v>
      </c>
      <c r="CG58" s="348">
        <v>108883.21</v>
      </c>
      <c r="CH58" s="348">
        <v>68804.679999999993</v>
      </c>
      <c r="CI58" s="348">
        <v>15634.17</v>
      </c>
      <c r="CJ58" s="348">
        <v>18864.38</v>
      </c>
      <c r="CK58" s="348">
        <v>286066.78999999998</v>
      </c>
      <c r="CL58" s="348">
        <v>4918.18</v>
      </c>
      <c r="CM58" s="348">
        <v>1389375.63</v>
      </c>
      <c r="CN58" s="348">
        <v>334857.19</v>
      </c>
      <c r="CO58" s="348">
        <v>10569.73</v>
      </c>
      <c r="CP58" s="348">
        <v>373034</v>
      </c>
      <c r="CQ58" s="348">
        <v>12207.66</v>
      </c>
      <c r="CR58" s="348"/>
      <c r="CS58" s="348">
        <v>0</v>
      </c>
      <c r="CT58" s="348">
        <v>1021.75</v>
      </c>
      <c r="CU58" s="348">
        <v>0</v>
      </c>
      <c r="CV58" s="348">
        <v>13766.25</v>
      </c>
      <c r="CW58" s="348">
        <v>6976</v>
      </c>
      <c r="CX58" s="348">
        <v>3643.46</v>
      </c>
      <c r="CY58" s="348">
        <v>970012.99</v>
      </c>
      <c r="CZ58" s="348"/>
      <c r="DA58" s="348">
        <v>166785.12</v>
      </c>
      <c r="DB58" s="348">
        <v>68496.77</v>
      </c>
      <c r="DC58" s="348">
        <v>25000</v>
      </c>
      <c r="DD58" s="348">
        <v>15579</v>
      </c>
      <c r="DE58" s="348">
        <v>188970</v>
      </c>
      <c r="DF58" s="348">
        <v>10989.18</v>
      </c>
      <c r="DG58" s="348">
        <v>505076.05</v>
      </c>
      <c r="DH58" s="348">
        <v>8591.5</v>
      </c>
      <c r="DI58" s="348">
        <v>10345.950000000001</v>
      </c>
      <c r="DJ58" s="348">
        <v>326351.83</v>
      </c>
      <c r="DK58" s="348"/>
      <c r="DL58" s="348">
        <v>5748.47</v>
      </c>
      <c r="DM58" s="348">
        <v>5397.13</v>
      </c>
      <c r="DN58" s="348">
        <v>584621.43000000005</v>
      </c>
      <c r="DO58" s="349">
        <v>117524.01</v>
      </c>
      <c r="DP58" s="350">
        <f t="shared" si="3"/>
        <v>20060327.049999997</v>
      </c>
    </row>
    <row r="59" spans="1:120" ht="15.75" thickBot="1" x14ac:dyDescent="0.3">
      <c r="A59" s="13" t="s">
        <v>165</v>
      </c>
      <c r="B59" s="348">
        <v>0</v>
      </c>
      <c r="C59" s="348">
        <v>0</v>
      </c>
      <c r="D59" s="348">
        <v>0</v>
      </c>
      <c r="E59" s="348">
        <v>59007.27</v>
      </c>
      <c r="F59" s="348">
        <v>0</v>
      </c>
      <c r="G59" s="339">
        <v>934934.06</v>
      </c>
      <c r="H59" s="348">
        <v>0</v>
      </c>
      <c r="I59" s="348">
        <v>9480000</v>
      </c>
      <c r="J59" s="348">
        <v>0</v>
      </c>
      <c r="K59" s="348">
        <v>0</v>
      </c>
      <c r="L59" s="348">
        <v>0</v>
      </c>
      <c r="M59" s="348">
        <v>0</v>
      </c>
      <c r="N59" s="348">
        <v>2188595.08</v>
      </c>
      <c r="O59" s="348">
        <v>0</v>
      </c>
      <c r="P59" s="348">
        <v>0</v>
      </c>
      <c r="Q59" s="348">
        <v>0</v>
      </c>
      <c r="R59" s="348">
        <v>0</v>
      </c>
      <c r="S59" s="348">
        <v>0</v>
      </c>
      <c r="T59" s="348">
        <v>0</v>
      </c>
      <c r="U59" s="348"/>
      <c r="V59" s="348">
        <v>0</v>
      </c>
      <c r="W59" s="348">
        <v>0</v>
      </c>
      <c r="X59" s="348">
        <v>0</v>
      </c>
      <c r="Y59" s="348">
        <v>0</v>
      </c>
      <c r="Z59" s="348">
        <v>545955.73</v>
      </c>
      <c r="AA59" s="348">
        <v>0</v>
      </c>
      <c r="AB59" s="348">
        <v>0</v>
      </c>
      <c r="AC59" s="348">
        <v>0</v>
      </c>
      <c r="AD59" s="348">
        <v>0</v>
      </c>
      <c r="AE59" s="348">
        <v>1941956.99</v>
      </c>
      <c r="AF59" s="348">
        <v>0</v>
      </c>
      <c r="AG59" s="348">
        <v>0</v>
      </c>
      <c r="AH59" s="348">
        <v>0</v>
      </c>
      <c r="AI59" s="348">
        <v>0</v>
      </c>
      <c r="AJ59" s="348"/>
      <c r="AK59" s="348">
        <v>0</v>
      </c>
      <c r="AL59" s="348">
        <v>0</v>
      </c>
      <c r="AM59" s="348">
        <v>0</v>
      </c>
      <c r="AN59" s="348">
        <v>0</v>
      </c>
      <c r="AO59" s="348"/>
      <c r="AP59" s="348">
        <v>0</v>
      </c>
      <c r="AQ59" s="348">
        <v>117708.31</v>
      </c>
      <c r="AR59" s="348">
        <v>54827.02</v>
      </c>
      <c r="AS59" s="348">
        <v>0</v>
      </c>
      <c r="AT59" s="348">
        <v>0</v>
      </c>
      <c r="AU59" s="348">
        <v>0</v>
      </c>
      <c r="AV59" s="348">
        <v>0</v>
      </c>
      <c r="AW59" s="348">
        <v>0</v>
      </c>
      <c r="AX59" s="348">
        <v>0</v>
      </c>
      <c r="AY59" s="348">
        <v>0</v>
      </c>
      <c r="AZ59" s="348">
        <v>0</v>
      </c>
      <c r="BA59" s="348">
        <v>0</v>
      </c>
      <c r="BB59" s="348">
        <v>0</v>
      </c>
      <c r="BC59" s="348">
        <v>423795.04</v>
      </c>
      <c r="BD59" s="348">
        <v>0</v>
      </c>
      <c r="BE59" s="348">
        <v>0</v>
      </c>
      <c r="BF59" s="348">
        <v>31717.06</v>
      </c>
      <c r="BG59" s="348">
        <v>0</v>
      </c>
      <c r="BH59" s="348">
        <v>0</v>
      </c>
      <c r="BI59" s="348">
        <v>0</v>
      </c>
      <c r="BJ59" s="348">
        <v>0</v>
      </c>
      <c r="BK59" s="348">
        <v>0</v>
      </c>
      <c r="BL59" s="348"/>
      <c r="BM59" s="348">
        <v>0</v>
      </c>
      <c r="BN59" s="348">
        <v>0</v>
      </c>
      <c r="BO59" s="348">
        <v>0</v>
      </c>
      <c r="BP59" s="348">
        <v>0</v>
      </c>
      <c r="BQ59" s="348">
        <v>0</v>
      </c>
      <c r="BR59" s="348"/>
      <c r="BS59" s="348">
        <v>0</v>
      </c>
      <c r="BT59" s="348">
        <v>3178453</v>
      </c>
      <c r="BU59" s="348">
        <v>0</v>
      </c>
      <c r="BV59" s="348">
        <v>0</v>
      </c>
      <c r="BW59" s="348">
        <v>571707</v>
      </c>
      <c r="BX59" s="348">
        <v>1671403</v>
      </c>
      <c r="BY59" s="348"/>
      <c r="BZ59" s="348">
        <v>0</v>
      </c>
      <c r="CA59" s="348"/>
      <c r="CB59" s="348">
        <v>0</v>
      </c>
      <c r="CC59" s="348">
        <v>0</v>
      </c>
      <c r="CD59" s="348">
        <v>122564.29</v>
      </c>
      <c r="CE59" s="348">
        <v>0</v>
      </c>
      <c r="CF59" s="348">
        <v>65361.440000000002</v>
      </c>
      <c r="CG59" s="348">
        <v>0</v>
      </c>
      <c r="CH59" s="348">
        <v>0</v>
      </c>
      <c r="CI59" s="348">
        <v>0</v>
      </c>
      <c r="CJ59" s="348">
        <v>0</v>
      </c>
      <c r="CK59" s="348">
        <v>0</v>
      </c>
      <c r="CL59" s="348">
        <v>0</v>
      </c>
      <c r="CM59" s="348">
        <v>582995.43000000005</v>
      </c>
      <c r="CN59" s="348">
        <v>0</v>
      </c>
      <c r="CO59" s="348">
        <v>0</v>
      </c>
      <c r="CP59" s="348">
        <v>0</v>
      </c>
      <c r="CQ59" s="348">
        <v>0</v>
      </c>
      <c r="CR59" s="348"/>
      <c r="CS59" s="348">
        <v>0</v>
      </c>
      <c r="CT59" s="348">
        <v>0</v>
      </c>
      <c r="CU59" s="348">
        <v>0</v>
      </c>
      <c r="CV59" s="348">
        <v>176443.29</v>
      </c>
      <c r="CW59" s="348">
        <v>0</v>
      </c>
      <c r="CX59" s="348">
        <v>0</v>
      </c>
      <c r="CY59" s="348">
        <v>0</v>
      </c>
      <c r="CZ59" s="348"/>
      <c r="DA59" s="348">
        <v>0</v>
      </c>
      <c r="DB59" s="348">
        <v>0</v>
      </c>
      <c r="DC59" s="348">
        <v>0</v>
      </c>
      <c r="DD59" s="348">
        <v>0</v>
      </c>
      <c r="DE59" s="348">
        <v>0</v>
      </c>
      <c r="DF59" s="348">
        <v>0</v>
      </c>
      <c r="DG59" s="348">
        <v>871740.56</v>
      </c>
      <c r="DH59" s="348">
        <v>0</v>
      </c>
      <c r="DI59" s="348">
        <v>0</v>
      </c>
      <c r="DJ59" s="348">
        <v>0</v>
      </c>
      <c r="DK59" s="348"/>
      <c r="DL59" s="348">
        <v>0</v>
      </c>
      <c r="DM59" s="348">
        <v>0</v>
      </c>
      <c r="DN59" s="348">
        <v>0</v>
      </c>
      <c r="DO59" s="349">
        <v>1999960.52</v>
      </c>
      <c r="DP59" s="350">
        <f t="shared" si="3"/>
        <v>25019125.09</v>
      </c>
    </row>
    <row r="60" spans="1:120" ht="15.75" thickBot="1" x14ac:dyDescent="0.3">
      <c r="A60" s="13" t="s">
        <v>166</v>
      </c>
      <c r="B60" s="348">
        <v>0</v>
      </c>
      <c r="C60" s="348">
        <v>36620.870000000003</v>
      </c>
      <c r="D60" s="348">
        <v>0</v>
      </c>
      <c r="E60" s="348">
        <v>700.26</v>
      </c>
      <c r="F60" s="348">
        <v>0</v>
      </c>
      <c r="G60" s="339">
        <v>233472.57</v>
      </c>
      <c r="H60" s="348">
        <v>0</v>
      </c>
      <c r="I60" s="348">
        <v>10339376.42</v>
      </c>
      <c r="J60" s="348">
        <v>0</v>
      </c>
      <c r="K60" s="348">
        <v>0</v>
      </c>
      <c r="L60" s="348">
        <v>0</v>
      </c>
      <c r="M60" s="348">
        <v>0</v>
      </c>
      <c r="N60" s="348">
        <v>842219.17</v>
      </c>
      <c r="O60" s="348">
        <v>0</v>
      </c>
      <c r="P60" s="348">
        <v>0</v>
      </c>
      <c r="Q60" s="348">
        <v>0</v>
      </c>
      <c r="R60" s="348">
        <v>0</v>
      </c>
      <c r="S60" s="348">
        <v>17506.45</v>
      </c>
      <c r="T60" s="348">
        <v>0</v>
      </c>
      <c r="U60" s="348"/>
      <c r="V60" s="348">
        <v>33177.129999999997</v>
      </c>
      <c r="W60" s="348">
        <v>0</v>
      </c>
      <c r="X60" s="348">
        <v>5234195.25</v>
      </c>
      <c r="Y60" s="348">
        <v>40610</v>
      </c>
      <c r="Z60" s="348">
        <v>801634.36</v>
      </c>
      <c r="AA60" s="348">
        <v>0</v>
      </c>
      <c r="AB60" s="348">
        <v>0</v>
      </c>
      <c r="AC60" s="348">
        <v>0</v>
      </c>
      <c r="AD60" s="348">
        <v>0</v>
      </c>
      <c r="AE60" s="348">
        <v>2266981.23</v>
      </c>
      <c r="AF60" s="348">
        <v>0</v>
      </c>
      <c r="AG60" s="348">
        <v>0</v>
      </c>
      <c r="AH60" s="348">
        <v>5463.92</v>
      </c>
      <c r="AI60" s="348">
        <v>0</v>
      </c>
      <c r="AJ60" s="348"/>
      <c r="AK60" s="348">
        <v>0</v>
      </c>
      <c r="AL60" s="348">
        <v>0</v>
      </c>
      <c r="AM60" s="348">
        <v>0</v>
      </c>
      <c r="AN60" s="348">
        <v>1155.5</v>
      </c>
      <c r="AO60" s="348"/>
      <c r="AP60" s="348">
        <v>0</v>
      </c>
      <c r="AQ60" s="348">
        <v>2026192.16</v>
      </c>
      <c r="AR60" s="348">
        <v>1136111.42</v>
      </c>
      <c r="AS60" s="348">
        <v>0</v>
      </c>
      <c r="AT60" s="348">
        <v>88796</v>
      </c>
      <c r="AU60" s="348">
        <v>2562.16</v>
      </c>
      <c r="AV60" s="348">
        <v>0</v>
      </c>
      <c r="AW60" s="348">
        <v>10162.83</v>
      </c>
      <c r="AX60" s="348">
        <v>28534.44</v>
      </c>
      <c r="AY60" s="348">
        <v>0</v>
      </c>
      <c r="AZ60" s="348">
        <v>0</v>
      </c>
      <c r="BA60" s="348">
        <v>181.22</v>
      </c>
      <c r="BB60" s="348">
        <v>0</v>
      </c>
      <c r="BC60" s="348">
        <v>421713.34</v>
      </c>
      <c r="BD60" s="348">
        <v>0</v>
      </c>
      <c r="BE60" s="348">
        <v>0</v>
      </c>
      <c r="BF60" s="348">
        <v>131914.23999999999</v>
      </c>
      <c r="BG60" s="348">
        <v>337755</v>
      </c>
      <c r="BH60" s="348">
        <v>0</v>
      </c>
      <c r="BI60" s="348">
        <v>0</v>
      </c>
      <c r="BJ60" s="348">
        <v>512.96</v>
      </c>
      <c r="BK60" s="348">
        <v>483090.7</v>
      </c>
      <c r="BL60" s="348"/>
      <c r="BM60" s="348">
        <v>0</v>
      </c>
      <c r="BN60" s="348">
        <v>0</v>
      </c>
      <c r="BO60" s="348">
        <v>0</v>
      </c>
      <c r="BP60" s="348">
        <v>0</v>
      </c>
      <c r="BQ60" s="348">
        <v>0</v>
      </c>
      <c r="BR60" s="348"/>
      <c r="BS60" s="348">
        <v>14655.15</v>
      </c>
      <c r="BT60" s="348">
        <v>788900.69</v>
      </c>
      <c r="BU60" s="348">
        <v>0</v>
      </c>
      <c r="BV60" s="348">
        <v>0</v>
      </c>
      <c r="BW60" s="348">
        <v>994.22</v>
      </c>
      <c r="BX60" s="348">
        <v>1492566.6</v>
      </c>
      <c r="BY60" s="348"/>
      <c r="BZ60" s="348">
        <v>0</v>
      </c>
      <c r="CA60" s="348"/>
      <c r="CB60" s="348">
        <v>0</v>
      </c>
      <c r="CC60" s="348">
        <v>0</v>
      </c>
      <c r="CD60" s="348">
        <v>63419.4</v>
      </c>
      <c r="CE60" s="348">
        <v>0</v>
      </c>
      <c r="CF60" s="348">
        <v>34319.39</v>
      </c>
      <c r="CG60" s="348">
        <v>159987.19</v>
      </c>
      <c r="CH60" s="348">
        <v>7448.6</v>
      </c>
      <c r="CI60" s="348">
        <v>0</v>
      </c>
      <c r="CJ60" s="348">
        <v>0</v>
      </c>
      <c r="CK60" s="348">
        <v>17082.080000000002</v>
      </c>
      <c r="CL60" s="348">
        <v>0</v>
      </c>
      <c r="CM60" s="348">
        <v>0</v>
      </c>
      <c r="CN60" s="348">
        <v>0</v>
      </c>
      <c r="CO60" s="348">
        <v>0</v>
      </c>
      <c r="CP60" s="348">
        <v>0</v>
      </c>
      <c r="CQ60" s="348">
        <v>1056.8699999999999</v>
      </c>
      <c r="CR60" s="348"/>
      <c r="CS60" s="348">
        <v>0</v>
      </c>
      <c r="CT60" s="348">
        <v>0</v>
      </c>
      <c r="CU60" s="348">
        <v>0</v>
      </c>
      <c r="CV60" s="348">
        <v>388998</v>
      </c>
      <c r="CW60" s="348">
        <v>0</v>
      </c>
      <c r="CX60" s="348">
        <v>0</v>
      </c>
      <c r="CY60" s="348">
        <v>0</v>
      </c>
      <c r="CZ60" s="348"/>
      <c r="DA60" s="348">
        <v>0</v>
      </c>
      <c r="DB60" s="348">
        <v>0</v>
      </c>
      <c r="DC60" s="348">
        <v>0</v>
      </c>
      <c r="DD60" s="348">
        <v>2580</v>
      </c>
      <c r="DE60" s="348">
        <v>33147</v>
      </c>
      <c r="DF60" s="348">
        <v>0</v>
      </c>
      <c r="DG60" s="348">
        <v>236814.14</v>
      </c>
      <c r="DH60" s="348">
        <v>0</v>
      </c>
      <c r="DI60" s="348">
        <v>0</v>
      </c>
      <c r="DJ60" s="348">
        <v>29051.23</v>
      </c>
      <c r="DK60" s="348"/>
      <c r="DL60" s="348">
        <v>0</v>
      </c>
      <c r="DM60" s="348">
        <v>0</v>
      </c>
      <c r="DN60" s="348">
        <v>6581348.04</v>
      </c>
      <c r="DO60" s="349">
        <v>552716.23</v>
      </c>
      <c r="DP60" s="350">
        <f t="shared" si="3"/>
        <v>34925724.43</v>
      </c>
    </row>
    <row r="61" spans="1:120" ht="15.75" thickBot="1" x14ac:dyDescent="0.3">
      <c r="A61" s="13" t="s">
        <v>167</v>
      </c>
      <c r="B61" s="348">
        <v>0</v>
      </c>
      <c r="C61" s="348">
        <v>0</v>
      </c>
      <c r="D61" s="348">
        <v>0</v>
      </c>
      <c r="E61" s="348">
        <v>59007.27</v>
      </c>
      <c r="F61" s="348">
        <v>0</v>
      </c>
      <c r="G61" s="339">
        <v>934934.06</v>
      </c>
      <c r="H61" s="348">
        <v>0</v>
      </c>
      <c r="I61" s="348">
        <v>9480000</v>
      </c>
      <c r="J61" s="348">
        <v>0</v>
      </c>
      <c r="K61" s="348">
        <v>0</v>
      </c>
      <c r="L61" s="348">
        <v>0</v>
      </c>
      <c r="M61" s="348">
        <v>0</v>
      </c>
      <c r="N61" s="348">
        <v>2188595.08</v>
      </c>
      <c r="O61" s="348">
        <v>0</v>
      </c>
      <c r="P61" s="348">
        <v>0</v>
      </c>
      <c r="Q61" s="348">
        <v>0</v>
      </c>
      <c r="R61" s="348">
        <v>0</v>
      </c>
      <c r="S61" s="348">
        <v>0</v>
      </c>
      <c r="T61" s="348">
        <v>0</v>
      </c>
      <c r="U61" s="348"/>
      <c r="V61" s="348">
        <v>0</v>
      </c>
      <c r="W61" s="348">
        <v>0</v>
      </c>
      <c r="X61" s="348">
        <v>0</v>
      </c>
      <c r="Y61" s="348">
        <v>0</v>
      </c>
      <c r="Z61" s="348">
        <v>545955.73</v>
      </c>
      <c r="AA61" s="348">
        <v>0</v>
      </c>
      <c r="AB61" s="348">
        <v>0</v>
      </c>
      <c r="AC61" s="348">
        <v>0</v>
      </c>
      <c r="AD61" s="348">
        <v>0</v>
      </c>
      <c r="AE61" s="348">
        <v>1941956.99</v>
      </c>
      <c r="AF61" s="348">
        <v>0</v>
      </c>
      <c r="AG61" s="348">
        <v>0</v>
      </c>
      <c r="AH61" s="348">
        <v>0</v>
      </c>
      <c r="AI61" s="348">
        <v>0</v>
      </c>
      <c r="AJ61" s="348"/>
      <c r="AK61" s="348">
        <v>0</v>
      </c>
      <c r="AL61" s="348">
        <v>0</v>
      </c>
      <c r="AM61" s="348">
        <v>0</v>
      </c>
      <c r="AN61" s="348">
        <v>0</v>
      </c>
      <c r="AO61" s="348"/>
      <c r="AP61" s="348">
        <v>0</v>
      </c>
      <c r="AQ61" s="348">
        <v>117708.31</v>
      </c>
      <c r="AR61" s="348">
        <v>54827.02</v>
      </c>
      <c r="AS61" s="348">
        <v>0</v>
      </c>
      <c r="AT61" s="348">
        <v>0</v>
      </c>
      <c r="AU61" s="348">
        <v>0</v>
      </c>
      <c r="AV61" s="348">
        <v>0</v>
      </c>
      <c r="AW61" s="348">
        <v>0</v>
      </c>
      <c r="AX61" s="348">
        <v>0</v>
      </c>
      <c r="AY61" s="348">
        <v>0</v>
      </c>
      <c r="AZ61" s="348">
        <v>0</v>
      </c>
      <c r="BA61" s="348">
        <v>0</v>
      </c>
      <c r="BB61" s="348">
        <v>0</v>
      </c>
      <c r="BC61" s="348">
        <v>423795.04</v>
      </c>
      <c r="BD61" s="348">
        <v>0</v>
      </c>
      <c r="BE61" s="348">
        <v>0</v>
      </c>
      <c r="BF61" s="348">
        <v>31717.06</v>
      </c>
      <c r="BG61" s="348">
        <v>0</v>
      </c>
      <c r="BH61" s="348">
        <v>0</v>
      </c>
      <c r="BI61" s="348">
        <v>0</v>
      </c>
      <c r="BJ61" s="348">
        <v>0</v>
      </c>
      <c r="BK61" s="348">
        <v>0</v>
      </c>
      <c r="BL61" s="348"/>
      <c r="BM61" s="348">
        <v>0</v>
      </c>
      <c r="BN61" s="348">
        <v>0</v>
      </c>
      <c r="BO61" s="348">
        <v>0</v>
      </c>
      <c r="BP61" s="348">
        <v>0</v>
      </c>
      <c r="BQ61" s="348">
        <v>0</v>
      </c>
      <c r="BR61" s="348"/>
      <c r="BS61" s="348">
        <v>0</v>
      </c>
      <c r="BT61" s="348">
        <v>3178453</v>
      </c>
      <c r="BU61" s="348">
        <v>0</v>
      </c>
      <c r="BV61" s="348">
        <v>0</v>
      </c>
      <c r="BW61" s="348">
        <v>571707</v>
      </c>
      <c r="BX61" s="348">
        <v>1671403</v>
      </c>
      <c r="BY61" s="348"/>
      <c r="BZ61" s="348">
        <v>0</v>
      </c>
      <c r="CA61" s="348"/>
      <c r="CB61" s="348">
        <v>0</v>
      </c>
      <c r="CC61" s="348">
        <v>0</v>
      </c>
      <c r="CD61" s="348">
        <v>122564.29</v>
      </c>
      <c r="CE61" s="348">
        <v>0</v>
      </c>
      <c r="CF61" s="348">
        <v>65361.440000000002</v>
      </c>
      <c r="CG61" s="348">
        <v>0</v>
      </c>
      <c r="CH61" s="348">
        <v>0</v>
      </c>
      <c r="CI61" s="348">
        <v>0</v>
      </c>
      <c r="CJ61" s="348">
        <v>0</v>
      </c>
      <c r="CK61" s="348">
        <v>0</v>
      </c>
      <c r="CL61" s="348">
        <v>0</v>
      </c>
      <c r="CM61" s="348">
        <v>582995.43000000005</v>
      </c>
      <c r="CN61" s="348">
        <v>0</v>
      </c>
      <c r="CO61" s="348">
        <v>0</v>
      </c>
      <c r="CP61" s="348">
        <v>0</v>
      </c>
      <c r="CQ61" s="348">
        <v>0</v>
      </c>
      <c r="CR61" s="348"/>
      <c r="CS61" s="348">
        <v>0</v>
      </c>
      <c r="CT61" s="348">
        <v>0</v>
      </c>
      <c r="CU61" s="348">
        <v>0</v>
      </c>
      <c r="CV61" s="348">
        <v>176443.29</v>
      </c>
      <c r="CW61" s="348">
        <v>0</v>
      </c>
      <c r="CX61" s="348">
        <v>0</v>
      </c>
      <c r="CY61" s="348">
        <v>0</v>
      </c>
      <c r="CZ61" s="348"/>
      <c r="DA61" s="348">
        <v>0</v>
      </c>
      <c r="DB61" s="348">
        <v>0</v>
      </c>
      <c r="DC61" s="348">
        <v>0</v>
      </c>
      <c r="DD61" s="348">
        <v>0</v>
      </c>
      <c r="DE61" s="348">
        <v>0</v>
      </c>
      <c r="DF61" s="348">
        <v>0</v>
      </c>
      <c r="DG61" s="348">
        <v>871740.56</v>
      </c>
      <c r="DH61" s="348">
        <v>0</v>
      </c>
      <c r="DI61" s="348">
        <v>0</v>
      </c>
      <c r="DJ61" s="348">
        <v>0</v>
      </c>
      <c r="DK61" s="348"/>
      <c r="DL61" s="348">
        <v>0</v>
      </c>
      <c r="DM61" s="348">
        <v>0</v>
      </c>
      <c r="DN61" s="348">
        <v>0</v>
      </c>
      <c r="DO61" s="349">
        <v>1999960.52</v>
      </c>
      <c r="DP61" s="350">
        <f t="shared" si="3"/>
        <v>25019125.09</v>
      </c>
    </row>
    <row r="62" spans="1:120" ht="15.75" thickBot="1" x14ac:dyDescent="0.3">
      <c r="A62" s="13" t="s">
        <v>168</v>
      </c>
      <c r="B62" s="348">
        <v>0</v>
      </c>
      <c r="C62" s="348">
        <v>0</v>
      </c>
      <c r="D62" s="348">
        <v>0</v>
      </c>
      <c r="E62" s="348">
        <v>73271</v>
      </c>
      <c r="F62" s="348">
        <v>0</v>
      </c>
      <c r="G62" s="339">
        <v>392181.66</v>
      </c>
      <c r="H62" s="348">
        <v>0</v>
      </c>
      <c r="I62" s="348">
        <v>2620569.89</v>
      </c>
      <c r="J62" s="348">
        <v>0</v>
      </c>
      <c r="K62" s="348">
        <v>0</v>
      </c>
      <c r="L62" s="348">
        <v>0</v>
      </c>
      <c r="M62" s="348">
        <v>0</v>
      </c>
      <c r="N62" s="348">
        <v>661265.68999999994</v>
      </c>
      <c r="O62" s="348">
        <v>0</v>
      </c>
      <c r="P62" s="348">
        <v>0</v>
      </c>
      <c r="Q62" s="348">
        <v>0</v>
      </c>
      <c r="R62" s="348">
        <v>0</v>
      </c>
      <c r="S62" s="348">
        <v>47206.32</v>
      </c>
      <c r="T62" s="348">
        <v>0</v>
      </c>
      <c r="U62" s="348"/>
      <c r="V62" s="348">
        <v>0</v>
      </c>
      <c r="W62" s="348">
        <v>0</v>
      </c>
      <c r="X62" s="348">
        <v>7349326.0499999998</v>
      </c>
      <c r="Y62" s="348">
        <v>0</v>
      </c>
      <c r="Z62" s="348">
        <v>453187.62</v>
      </c>
      <c r="AA62" s="348">
        <v>0</v>
      </c>
      <c r="AB62" s="348">
        <v>0</v>
      </c>
      <c r="AC62" s="348">
        <v>0</v>
      </c>
      <c r="AD62" s="348">
        <v>0</v>
      </c>
      <c r="AE62" s="348">
        <v>285028.11</v>
      </c>
      <c r="AF62" s="348">
        <v>0</v>
      </c>
      <c r="AG62" s="348">
        <v>0</v>
      </c>
      <c r="AH62" s="348">
        <v>234777.09</v>
      </c>
      <c r="AI62" s="348">
        <v>0</v>
      </c>
      <c r="AJ62" s="348"/>
      <c r="AK62" s="348">
        <v>0</v>
      </c>
      <c r="AL62" s="348">
        <v>0</v>
      </c>
      <c r="AM62" s="348">
        <v>0</v>
      </c>
      <c r="AN62" s="348">
        <v>0</v>
      </c>
      <c r="AO62" s="348"/>
      <c r="AP62" s="348">
        <v>0</v>
      </c>
      <c r="AQ62" s="348">
        <v>68743.66</v>
      </c>
      <c r="AR62" s="348">
        <v>85489.52</v>
      </c>
      <c r="AS62" s="348">
        <v>0</v>
      </c>
      <c r="AT62" s="348">
        <v>0</v>
      </c>
      <c r="AU62" s="348">
        <v>234751.37</v>
      </c>
      <c r="AV62" s="348">
        <v>0</v>
      </c>
      <c r="AW62" s="348">
        <v>0</v>
      </c>
      <c r="AX62" s="348">
        <v>0</v>
      </c>
      <c r="AY62" s="348">
        <v>0</v>
      </c>
      <c r="AZ62" s="348">
        <v>0</v>
      </c>
      <c r="BA62" s="348">
        <v>619244.65</v>
      </c>
      <c r="BB62" s="348">
        <v>0</v>
      </c>
      <c r="BC62" s="348">
        <v>291191.46999999997</v>
      </c>
      <c r="BD62" s="348">
        <v>0</v>
      </c>
      <c r="BE62" s="348">
        <v>0</v>
      </c>
      <c r="BF62" s="348">
        <v>116784.91</v>
      </c>
      <c r="BG62" s="348">
        <v>216638.47</v>
      </c>
      <c r="BH62" s="348">
        <v>0</v>
      </c>
      <c r="BI62" s="348">
        <v>0</v>
      </c>
      <c r="BJ62" s="348">
        <v>0</v>
      </c>
      <c r="BK62" s="348">
        <v>93554</v>
      </c>
      <c r="BL62" s="348"/>
      <c r="BM62" s="348">
        <v>0</v>
      </c>
      <c r="BN62" s="348">
        <v>0</v>
      </c>
      <c r="BO62" s="348">
        <v>0</v>
      </c>
      <c r="BP62" s="348">
        <v>0</v>
      </c>
      <c r="BQ62" s="348">
        <v>0</v>
      </c>
      <c r="BR62" s="348"/>
      <c r="BS62" s="348">
        <v>0</v>
      </c>
      <c r="BT62" s="348">
        <v>940752.86</v>
      </c>
      <c r="BU62" s="348">
        <v>0</v>
      </c>
      <c r="BV62" s="348">
        <v>0</v>
      </c>
      <c r="BW62" s="348">
        <v>562547.64</v>
      </c>
      <c r="BX62" s="348">
        <v>1102342.1100000001</v>
      </c>
      <c r="BY62" s="348"/>
      <c r="BZ62" s="348">
        <v>0</v>
      </c>
      <c r="CA62" s="348"/>
      <c r="CB62" s="348">
        <v>61867.32</v>
      </c>
      <c r="CC62" s="348">
        <v>0</v>
      </c>
      <c r="CD62" s="348">
        <v>63128.42</v>
      </c>
      <c r="CE62" s="348">
        <v>0</v>
      </c>
      <c r="CF62" s="348">
        <v>0</v>
      </c>
      <c r="CG62" s="348">
        <v>29082.81</v>
      </c>
      <c r="CH62" s="348">
        <v>0</v>
      </c>
      <c r="CI62" s="348">
        <v>0</v>
      </c>
      <c r="CJ62" s="348">
        <v>0</v>
      </c>
      <c r="CK62" s="348">
        <v>0</v>
      </c>
      <c r="CL62" s="348">
        <v>0</v>
      </c>
      <c r="CM62" s="348">
        <v>3227110.44</v>
      </c>
      <c r="CN62" s="348">
        <v>71448.42</v>
      </c>
      <c r="CO62" s="348">
        <v>0</v>
      </c>
      <c r="CP62" s="348">
        <v>0</v>
      </c>
      <c r="CQ62" s="348">
        <v>0</v>
      </c>
      <c r="CR62" s="348"/>
      <c r="CS62" s="348">
        <v>0</v>
      </c>
      <c r="CT62" s="348">
        <v>0</v>
      </c>
      <c r="CU62" s="348">
        <v>0</v>
      </c>
      <c r="CV62" s="348">
        <v>14369.29</v>
      </c>
      <c r="CW62" s="348">
        <v>0</v>
      </c>
      <c r="CX62" s="348">
        <v>0</v>
      </c>
      <c r="CY62" s="348">
        <v>0</v>
      </c>
      <c r="CZ62" s="348"/>
      <c r="DA62" s="348">
        <v>310972.36</v>
      </c>
      <c r="DB62" s="348">
        <v>0</v>
      </c>
      <c r="DC62" s="348">
        <v>0</v>
      </c>
      <c r="DD62" s="348">
        <v>0</v>
      </c>
      <c r="DE62" s="348">
        <v>0</v>
      </c>
      <c r="DF62" s="348">
        <v>0</v>
      </c>
      <c r="DG62" s="348">
        <v>550257.01</v>
      </c>
      <c r="DH62" s="348">
        <v>0</v>
      </c>
      <c r="DI62" s="348">
        <v>0</v>
      </c>
      <c r="DJ62" s="348">
        <v>128785.31</v>
      </c>
      <c r="DK62" s="348"/>
      <c r="DL62" s="348">
        <v>0</v>
      </c>
      <c r="DM62" s="348">
        <v>0</v>
      </c>
      <c r="DN62" s="348">
        <v>0</v>
      </c>
      <c r="DO62" s="349">
        <v>431241.74</v>
      </c>
      <c r="DP62" s="350">
        <f t="shared" si="3"/>
        <v>21337117.209999997</v>
      </c>
    </row>
    <row r="63" spans="1:120" ht="15.75" thickBot="1" x14ac:dyDescent="0.3">
      <c r="A63" s="29" t="s">
        <v>265</v>
      </c>
      <c r="B63" s="351">
        <v>7960581.0300000012</v>
      </c>
      <c r="C63" s="351">
        <v>4281745.76</v>
      </c>
      <c r="D63" s="351">
        <v>4015115.3000000003</v>
      </c>
      <c r="E63" s="351">
        <v>1472981.83</v>
      </c>
      <c r="F63" s="351">
        <v>3074371.6800000006</v>
      </c>
      <c r="G63" s="352">
        <v>20819232.829999998</v>
      </c>
      <c r="H63" s="351">
        <v>2073001.9499999997</v>
      </c>
      <c r="I63" s="351">
        <v>50952705.000000007</v>
      </c>
      <c r="J63" s="351">
        <v>4133605.2499999995</v>
      </c>
      <c r="K63" s="351">
        <v>643950.13</v>
      </c>
      <c r="L63" s="351">
        <v>592660.68999999994</v>
      </c>
      <c r="M63" s="351">
        <v>1341261.4700000002</v>
      </c>
      <c r="N63" s="351">
        <v>18398604.490000002</v>
      </c>
      <c r="O63" s="351">
        <v>1244576.6299999999</v>
      </c>
      <c r="P63" s="351">
        <v>28580073.600000001</v>
      </c>
      <c r="Q63" s="351">
        <v>3678939.4699999997</v>
      </c>
      <c r="R63" s="351">
        <v>2044232.89</v>
      </c>
      <c r="S63" s="351">
        <v>15797457.859999999</v>
      </c>
      <c r="T63" s="351">
        <v>375560.82999999996</v>
      </c>
      <c r="U63" s="351"/>
      <c r="V63" s="351">
        <v>3799542.8699999996</v>
      </c>
      <c r="W63" s="351">
        <v>7288323.6199999992</v>
      </c>
      <c r="X63" s="351">
        <v>94654315.989999995</v>
      </c>
      <c r="Y63" s="351">
        <v>6064151.3400000017</v>
      </c>
      <c r="Z63" s="351">
        <v>11270988.630000001</v>
      </c>
      <c r="AA63" s="351">
        <v>892690.41999999993</v>
      </c>
      <c r="AB63" s="351">
        <v>620725.42000000004</v>
      </c>
      <c r="AC63" s="351">
        <v>584388.80000000005</v>
      </c>
      <c r="AD63" s="351">
        <v>2540727.4279999998</v>
      </c>
      <c r="AE63" s="351">
        <v>45526766.949999996</v>
      </c>
      <c r="AF63" s="351">
        <v>131569.96</v>
      </c>
      <c r="AG63" s="351">
        <v>432670</v>
      </c>
      <c r="AH63" s="351">
        <v>6103552.0999999996</v>
      </c>
      <c r="AI63" s="351">
        <v>782361.46000000008</v>
      </c>
      <c r="AJ63" s="351"/>
      <c r="AK63" s="351">
        <v>6479982.8099999996</v>
      </c>
      <c r="AL63" s="351">
        <v>10278043.109999999</v>
      </c>
      <c r="AM63" s="351">
        <v>843108.81</v>
      </c>
      <c r="AN63" s="351">
        <v>679621.03</v>
      </c>
      <c r="AO63" s="351"/>
      <c r="AP63" s="351">
        <v>3412477.81</v>
      </c>
      <c r="AQ63" s="351">
        <v>4551620.96</v>
      </c>
      <c r="AR63" s="351">
        <v>20117982.130000003</v>
      </c>
      <c r="AS63" s="351">
        <v>5302385.24</v>
      </c>
      <c r="AT63" s="351">
        <v>12804113.849000001</v>
      </c>
      <c r="AU63" s="351">
        <v>7309646.1699999999</v>
      </c>
      <c r="AV63" s="351">
        <v>6460531.21</v>
      </c>
      <c r="AW63" s="351">
        <v>1082696.27</v>
      </c>
      <c r="AX63" s="351">
        <v>9180001.7899999991</v>
      </c>
      <c r="AY63" s="351">
        <v>4490561.21</v>
      </c>
      <c r="AZ63" s="351">
        <v>862792.77</v>
      </c>
      <c r="BA63" s="351">
        <v>41396945.859999999</v>
      </c>
      <c r="BB63" s="351">
        <v>2915272.21</v>
      </c>
      <c r="BC63" s="351">
        <v>10881925.4</v>
      </c>
      <c r="BD63" s="351">
        <v>214114.38</v>
      </c>
      <c r="BE63" s="351">
        <v>930404</v>
      </c>
      <c r="BF63" s="351">
        <v>4516284.5200000005</v>
      </c>
      <c r="BG63" s="351">
        <v>4670724.95</v>
      </c>
      <c r="BH63" s="351">
        <v>1456278.04</v>
      </c>
      <c r="BI63" s="351">
        <v>1191765.8900000001</v>
      </c>
      <c r="BJ63" s="351">
        <v>1105815.6400000001</v>
      </c>
      <c r="BK63" s="351">
        <v>22856476.379999999</v>
      </c>
      <c r="BL63" s="351"/>
      <c r="BM63" s="351">
        <v>1783563.18</v>
      </c>
      <c r="BN63" s="351">
        <v>8390185.3099999987</v>
      </c>
      <c r="BO63" s="351">
        <v>886393.25</v>
      </c>
      <c r="BP63" s="351">
        <v>1320206.8900000001</v>
      </c>
      <c r="BQ63" s="351">
        <v>175070.8</v>
      </c>
      <c r="BR63" s="351"/>
      <c r="BS63" s="351">
        <v>27398333.48</v>
      </c>
      <c r="BT63" s="351">
        <v>12394659.529999999</v>
      </c>
      <c r="BU63" s="351">
        <v>567231.97</v>
      </c>
      <c r="BV63" s="351">
        <v>350595.14999999997</v>
      </c>
      <c r="BW63" s="351">
        <v>12451200.480000004</v>
      </c>
      <c r="BX63" s="351">
        <v>21841204.130000003</v>
      </c>
      <c r="BY63" s="351"/>
      <c r="BZ63" s="351">
        <v>436165.78</v>
      </c>
      <c r="CA63" s="351"/>
      <c r="CB63" s="351">
        <v>6382613.0800000001</v>
      </c>
      <c r="CC63" s="351">
        <v>16450943.129999999</v>
      </c>
      <c r="CD63" s="351">
        <v>7431838.9999999991</v>
      </c>
      <c r="CE63" s="351">
        <v>7515485.3999999985</v>
      </c>
      <c r="CF63" s="351">
        <v>3401490.87</v>
      </c>
      <c r="CG63" s="351">
        <v>4940534.58</v>
      </c>
      <c r="CH63" s="351">
        <v>2455986.88</v>
      </c>
      <c r="CI63" s="351">
        <v>1188903.82</v>
      </c>
      <c r="CJ63" s="351">
        <v>1446706.98</v>
      </c>
      <c r="CK63" s="351">
        <v>11237608.179999998</v>
      </c>
      <c r="CL63" s="351">
        <v>1230794.4300000002</v>
      </c>
      <c r="CM63" s="351">
        <v>117916833.56</v>
      </c>
      <c r="CN63" s="351">
        <v>16669105.25</v>
      </c>
      <c r="CO63" s="351">
        <v>1761622.3299999998</v>
      </c>
      <c r="CP63" s="351">
        <v>8329230</v>
      </c>
      <c r="CQ63" s="351">
        <v>331603.52999999997</v>
      </c>
      <c r="CR63" s="351"/>
      <c r="CS63" s="351">
        <v>2055827.74</v>
      </c>
      <c r="CT63" s="351">
        <v>575650.63</v>
      </c>
      <c r="CU63" s="351">
        <v>1133630.51</v>
      </c>
      <c r="CV63" s="351">
        <v>5360533.5</v>
      </c>
      <c r="CW63" s="351">
        <v>496625</v>
      </c>
      <c r="CX63" s="351">
        <v>1460983.42</v>
      </c>
      <c r="CY63" s="351">
        <v>10678479.189999999</v>
      </c>
      <c r="CZ63" s="351"/>
      <c r="DA63" s="351">
        <v>5213497.5700000012</v>
      </c>
      <c r="DB63" s="351">
        <v>3052482.2800000003</v>
      </c>
      <c r="DC63" s="351">
        <v>1154669.8600000001</v>
      </c>
      <c r="DD63" s="351">
        <v>2104423</v>
      </c>
      <c r="DE63" s="351">
        <v>2777124.07</v>
      </c>
      <c r="DF63" s="351">
        <v>961200.70000000007</v>
      </c>
      <c r="DG63" s="351">
        <v>13317972.140000001</v>
      </c>
      <c r="DH63" s="351">
        <v>1763754.6800000002</v>
      </c>
      <c r="DI63" s="351">
        <v>4439745.2299999995</v>
      </c>
      <c r="DJ63" s="351">
        <v>8896228.2100000009</v>
      </c>
      <c r="DK63" s="351"/>
      <c r="DL63" s="351">
        <v>789586.97</v>
      </c>
      <c r="DM63" s="351">
        <v>2485004.5</v>
      </c>
      <c r="DN63" s="351">
        <v>28952569.669999998</v>
      </c>
      <c r="DO63" s="351">
        <v>8881117.1500000004</v>
      </c>
      <c r="DP63" s="353"/>
    </row>
    <row r="64" spans="1:120" ht="15.75" thickBot="1" x14ac:dyDescent="0.3">
      <c r="A64" s="6" t="s">
        <v>250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4"/>
      <c r="BG64" s="354"/>
      <c r="BH64" s="354"/>
      <c r="BI64" s="354"/>
      <c r="BJ64" s="354"/>
      <c r="BK64" s="354"/>
      <c r="BL64" s="354"/>
      <c r="BM64" s="354"/>
      <c r="BN64" s="354"/>
      <c r="BO64" s="354"/>
      <c r="BP64" s="354"/>
      <c r="BQ64" s="354"/>
      <c r="BR64" s="354"/>
      <c r="BS64" s="354"/>
      <c r="BT64" s="354"/>
      <c r="BU64" s="354"/>
      <c r="BV64" s="354"/>
      <c r="BW64" s="354"/>
      <c r="BX64" s="354"/>
      <c r="BY64" s="354"/>
      <c r="BZ64" s="354"/>
      <c r="CA64" s="354"/>
      <c r="CB64" s="354"/>
      <c r="CC64" s="354"/>
      <c r="CD64" s="354"/>
      <c r="CE64" s="354"/>
      <c r="CF64" s="354"/>
      <c r="CG64" s="354"/>
      <c r="CH64" s="354"/>
      <c r="CI64" s="354"/>
      <c r="CJ64" s="354"/>
      <c r="CK64" s="354"/>
      <c r="CL64" s="354"/>
      <c r="CM64" s="354"/>
      <c r="CN64" s="354"/>
      <c r="CO64" s="354"/>
      <c r="CP64" s="354"/>
      <c r="CQ64" s="354"/>
      <c r="CR64" s="354"/>
      <c r="CS64" s="354"/>
      <c r="CT64" s="354"/>
      <c r="CU64" s="354"/>
      <c r="CV64" s="354"/>
      <c r="CW64" s="354"/>
      <c r="CX64" s="354"/>
      <c r="CY64" s="354"/>
      <c r="CZ64" s="354"/>
      <c r="DA64" s="354"/>
      <c r="DB64" s="354"/>
      <c r="DC64" s="354"/>
      <c r="DD64" s="354"/>
      <c r="DE64" s="354"/>
      <c r="DF64" s="354"/>
      <c r="DG64" s="354"/>
      <c r="DH64" s="354"/>
      <c r="DI64" s="354"/>
      <c r="DJ64" s="354"/>
      <c r="DK64" s="354"/>
      <c r="DL64" s="354"/>
      <c r="DM64" s="354"/>
      <c r="DN64" s="354"/>
      <c r="DO64" s="354"/>
      <c r="DP64" s="353"/>
    </row>
    <row r="65" spans="1:120" ht="15.75" thickBot="1" x14ac:dyDescent="0.3">
      <c r="A65" s="13" t="s">
        <v>169</v>
      </c>
      <c r="B65" s="348">
        <v>0</v>
      </c>
      <c r="C65" s="348">
        <v>0</v>
      </c>
      <c r="D65" s="348">
        <v>0</v>
      </c>
      <c r="E65" s="348">
        <v>0</v>
      </c>
      <c r="F65" s="348">
        <v>0</v>
      </c>
      <c r="G65" s="339">
        <v>24966.28</v>
      </c>
      <c r="H65" s="348">
        <v>0</v>
      </c>
      <c r="I65" s="348">
        <v>20702</v>
      </c>
      <c r="J65" s="348">
        <v>0</v>
      </c>
      <c r="K65" s="348">
        <v>0</v>
      </c>
      <c r="L65" s="348">
        <v>0</v>
      </c>
      <c r="M65" s="348">
        <v>0</v>
      </c>
      <c r="N65" s="348">
        <v>17288.060000000001</v>
      </c>
      <c r="O65" s="348">
        <v>0</v>
      </c>
      <c r="P65" s="348">
        <v>0</v>
      </c>
      <c r="Q65" s="348">
        <v>0</v>
      </c>
      <c r="R65" s="348">
        <v>0</v>
      </c>
      <c r="S65" s="348">
        <v>0</v>
      </c>
      <c r="T65" s="348">
        <v>0</v>
      </c>
      <c r="U65" s="348"/>
      <c r="V65" s="348">
        <v>0</v>
      </c>
      <c r="W65" s="348">
        <v>0</v>
      </c>
      <c r="X65" s="348">
        <v>100093.98</v>
      </c>
      <c r="Y65" s="348">
        <v>0</v>
      </c>
      <c r="Z65" s="348">
        <v>0</v>
      </c>
      <c r="AA65" s="348">
        <v>0</v>
      </c>
      <c r="AB65" s="348">
        <v>0</v>
      </c>
      <c r="AC65" s="348">
        <v>0</v>
      </c>
      <c r="AD65" s="348">
        <v>0</v>
      </c>
      <c r="AE65" s="348">
        <v>14433.28</v>
      </c>
      <c r="AF65" s="348">
        <v>0</v>
      </c>
      <c r="AG65" s="348">
        <v>0</v>
      </c>
      <c r="AH65" s="348">
        <v>0</v>
      </c>
      <c r="AI65" s="348">
        <v>0</v>
      </c>
      <c r="AJ65" s="348"/>
      <c r="AK65" s="348">
        <v>0</v>
      </c>
      <c r="AL65" s="348">
        <v>0</v>
      </c>
      <c r="AM65" s="348">
        <v>0</v>
      </c>
      <c r="AN65" s="348">
        <v>0</v>
      </c>
      <c r="AO65" s="348"/>
      <c r="AP65" s="348">
        <v>0</v>
      </c>
      <c r="AQ65" s="348">
        <v>0</v>
      </c>
      <c r="AR65" s="348">
        <v>21025</v>
      </c>
      <c r="AS65" s="348">
        <v>0</v>
      </c>
      <c r="AT65" s="348">
        <v>0</v>
      </c>
      <c r="AU65" s="348">
        <v>4862</v>
      </c>
      <c r="AV65" s="348">
        <v>0</v>
      </c>
      <c r="AW65" s="348">
        <v>0</v>
      </c>
      <c r="AX65" s="348">
        <v>0</v>
      </c>
      <c r="AY65" s="348">
        <v>0</v>
      </c>
      <c r="AZ65" s="348">
        <v>0</v>
      </c>
      <c r="BA65" s="348">
        <v>0</v>
      </c>
      <c r="BB65" s="348">
        <v>0</v>
      </c>
      <c r="BC65" s="348">
        <v>0</v>
      </c>
      <c r="BD65" s="348">
        <v>0</v>
      </c>
      <c r="BE65" s="348">
        <v>0</v>
      </c>
      <c r="BF65" s="348">
        <v>0</v>
      </c>
      <c r="BG65" s="348">
        <v>0</v>
      </c>
      <c r="BH65" s="348">
        <v>0</v>
      </c>
      <c r="BI65" s="348">
        <v>0</v>
      </c>
      <c r="BJ65" s="348">
        <v>0</v>
      </c>
      <c r="BK65" s="348">
        <v>0</v>
      </c>
      <c r="BL65" s="348"/>
      <c r="BM65" s="348">
        <v>0</v>
      </c>
      <c r="BN65" s="348">
        <v>0</v>
      </c>
      <c r="BO65" s="348">
        <v>0</v>
      </c>
      <c r="BP65" s="348">
        <v>0</v>
      </c>
      <c r="BQ65" s="348">
        <v>0</v>
      </c>
      <c r="BR65" s="348"/>
      <c r="BS65" s="348">
        <v>0</v>
      </c>
      <c r="BT65" s="348">
        <v>7783.61</v>
      </c>
      <c r="BU65" s="348">
        <v>0</v>
      </c>
      <c r="BV65" s="348">
        <v>0</v>
      </c>
      <c r="BW65" s="348">
        <v>11681</v>
      </c>
      <c r="BX65" s="348">
        <v>5661</v>
      </c>
      <c r="BY65" s="348"/>
      <c r="BZ65" s="348">
        <v>0</v>
      </c>
      <c r="CA65" s="348"/>
      <c r="CB65" s="348">
        <v>0</v>
      </c>
      <c r="CC65" s="348">
        <v>0</v>
      </c>
      <c r="CD65" s="348">
        <v>0</v>
      </c>
      <c r="CE65" s="348">
        <v>6000</v>
      </c>
      <c r="CF65" s="348">
        <v>0</v>
      </c>
      <c r="CG65" s="348">
        <v>0</v>
      </c>
      <c r="CH65" s="348">
        <v>0</v>
      </c>
      <c r="CI65" s="348">
        <v>0</v>
      </c>
      <c r="CJ65" s="348">
        <v>0</v>
      </c>
      <c r="CK65" s="348">
        <v>0</v>
      </c>
      <c r="CL65" s="348">
        <v>0</v>
      </c>
      <c r="CM65" s="348">
        <v>167972.68</v>
      </c>
      <c r="CN65" s="348">
        <v>0</v>
      </c>
      <c r="CO65" s="348">
        <v>0</v>
      </c>
      <c r="CP65" s="348">
        <v>11400</v>
      </c>
      <c r="CQ65" s="348">
        <v>0</v>
      </c>
      <c r="CR65" s="348"/>
      <c r="CS65" s="348">
        <v>0</v>
      </c>
      <c r="CT65" s="348">
        <v>0</v>
      </c>
      <c r="CU65" s="348">
        <v>0</v>
      </c>
      <c r="CV65" s="348">
        <v>0</v>
      </c>
      <c r="CW65" s="348">
        <v>0</v>
      </c>
      <c r="CX65" s="348">
        <v>0</v>
      </c>
      <c r="CY65" s="348">
        <v>0</v>
      </c>
      <c r="CZ65" s="348"/>
      <c r="DA65" s="348">
        <v>0</v>
      </c>
      <c r="DB65" s="348">
        <v>0</v>
      </c>
      <c r="DC65" s="348">
        <v>0</v>
      </c>
      <c r="DD65" s="348">
        <v>0</v>
      </c>
      <c r="DE65" s="348">
        <v>0</v>
      </c>
      <c r="DF65" s="348">
        <v>0</v>
      </c>
      <c r="DG65" s="348">
        <v>2154.2600000000002</v>
      </c>
      <c r="DH65" s="348">
        <v>0</v>
      </c>
      <c r="DI65" s="348">
        <v>0</v>
      </c>
      <c r="DJ65" s="348">
        <v>0</v>
      </c>
      <c r="DK65" s="348"/>
      <c r="DL65" s="348">
        <v>0</v>
      </c>
      <c r="DM65" s="348">
        <v>0</v>
      </c>
      <c r="DN65" s="348">
        <v>0</v>
      </c>
      <c r="DO65" s="349">
        <v>7852</v>
      </c>
      <c r="DP65" s="350">
        <f>SUM(B65:DO65)</f>
        <v>423875.15</v>
      </c>
    </row>
    <row r="66" spans="1:120" ht="15.75" thickBot="1" x14ac:dyDescent="0.3">
      <c r="A66" s="13" t="s">
        <v>170</v>
      </c>
      <c r="B66" s="348">
        <v>4568329</v>
      </c>
      <c r="C66" s="348">
        <v>2691751</v>
      </c>
      <c r="D66" s="348">
        <v>4074331</v>
      </c>
      <c r="E66" s="348">
        <v>0</v>
      </c>
      <c r="F66" s="348">
        <v>4174914</v>
      </c>
      <c r="G66" s="339">
        <v>3857840.34</v>
      </c>
      <c r="H66" s="348">
        <v>2655489</v>
      </c>
      <c r="I66" s="348">
        <v>24203231</v>
      </c>
      <c r="J66" s="348">
        <v>2585880</v>
      </c>
      <c r="K66" s="348">
        <v>1224033</v>
      </c>
      <c r="L66" s="348">
        <v>757087</v>
      </c>
      <c r="M66" s="348">
        <v>205853.22</v>
      </c>
      <c r="N66" s="348">
        <v>2182769.04</v>
      </c>
      <c r="O66" s="348">
        <v>1068112.05</v>
      </c>
      <c r="P66" s="348">
        <v>12635726</v>
      </c>
      <c r="Q66" s="348">
        <v>6432308</v>
      </c>
      <c r="R66" s="348">
        <v>1112286</v>
      </c>
      <c r="S66" s="348">
        <v>3700625.5</v>
      </c>
      <c r="T66" s="348">
        <v>535560</v>
      </c>
      <c r="U66" s="348"/>
      <c r="V66" s="348">
        <v>915364</v>
      </c>
      <c r="W66" s="348">
        <v>4325144</v>
      </c>
      <c r="X66" s="348">
        <v>18061502.34</v>
      </c>
      <c r="Y66" s="348">
        <v>5512824</v>
      </c>
      <c r="Z66" s="348">
        <v>3608948.51</v>
      </c>
      <c r="AA66" s="348">
        <v>1961316</v>
      </c>
      <c r="AB66" s="348">
        <v>929058</v>
      </c>
      <c r="AC66" s="348">
        <v>0</v>
      </c>
      <c r="AD66" s="348">
        <v>1017879</v>
      </c>
      <c r="AE66" s="348">
        <v>11433879</v>
      </c>
      <c r="AF66" s="348">
        <v>623877</v>
      </c>
      <c r="AG66" s="348">
        <v>119769</v>
      </c>
      <c r="AH66" s="348">
        <v>3794426.88</v>
      </c>
      <c r="AI66" s="348">
        <v>0</v>
      </c>
      <c r="AJ66" s="348"/>
      <c r="AK66" s="348">
        <v>6057613</v>
      </c>
      <c r="AL66" s="348">
        <v>3380491</v>
      </c>
      <c r="AM66" s="348">
        <v>1046073</v>
      </c>
      <c r="AN66" s="348">
        <v>1373193</v>
      </c>
      <c r="AO66" s="348"/>
      <c r="AP66" s="348">
        <v>1054400</v>
      </c>
      <c r="AQ66" s="348">
        <v>1415252.42</v>
      </c>
      <c r="AR66" s="348">
        <v>13113377.93</v>
      </c>
      <c r="AS66" s="348">
        <v>2762580</v>
      </c>
      <c r="AT66" s="348">
        <v>7486190</v>
      </c>
      <c r="AU66" s="348">
        <v>3172548</v>
      </c>
      <c r="AV66" s="348">
        <v>3375953</v>
      </c>
      <c r="AW66" s="348">
        <v>394795.31</v>
      </c>
      <c r="AX66" s="348">
        <v>6000627.9900000002</v>
      </c>
      <c r="AY66" s="348">
        <v>3358648</v>
      </c>
      <c r="AZ66" s="348">
        <v>0</v>
      </c>
      <c r="BA66" s="348">
        <v>48302032</v>
      </c>
      <c r="BB66" s="348">
        <v>1487713</v>
      </c>
      <c r="BC66" s="348">
        <v>1999130.01</v>
      </c>
      <c r="BD66" s="348">
        <v>153995</v>
      </c>
      <c r="BE66" s="348">
        <v>659456.75</v>
      </c>
      <c r="BF66" s="348">
        <v>0</v>
      </c>
      <c r="BG66" s="348">
        <v>3980688</v>
      </c>
      <c r="BH66" s="348">
        <v>2703323.45</v>
      </c>
      <c r="BI66" s="348">
        <v>587468</v>
      </c>
      <c r="BJ66" s="348">
        <v>302320</v>
      </c>
      <c r="BK66" s="348">
        <v>19195383</v>
      </c>
      <c r="BL66" s="348"/>
      <c r="BM66" s="348">
        <v>0</v>
      </c>
      <c r="BN66" s="348">
        <v>8915394</v>
      </c>
      <c r="BO66" s="348">
        <v>107294</v>
      </c>
      <c r="BP66" s="348">
        <v>2150600</v>
      </c>
      <c r="BQ66" s="348">
        <v>140079</v>
      </c>
      <c r="BR66" s="348"/>
      <c r="BS66" s="348">
        <v>15455632</v>
      </c>
      <c r="BT66" s="348">
        <v>6589504.5800000001</v>
      </c>
      <c r="BU66" s="348">
        <v>136112</v>
      </c>
      <c r="BV66" s="348">
        <v>871431</v>
      </c>
      <c r="BW66" s="348">
        <v>4906392.12</v>
      </c>
      <c r="BX66" s="348">
        <v>8486821</v>
      </c>
      <c r="BY66" s="348"/>
      <c r="BZ66" s="348">
        <v>460449.35</v>
      </c>
      <c r="CA66" s="348"/>
      <c r="CB66" s="348">
        <v>3874418</v>
      </c>
      <c r="CC66" s="348">
        <v>6620809.0300000003</v>
      </c>
      <c r="CD66" s="348">
        <v>1725911</v>
      </c>
      <c r="CE66" s="348">
        <v>2780672.94</v>
      </c>
      <c r="CF66" s="348">
        <v>2117785.0099999998</v>
      </c>
      <c r="CG66" s="348">
        <v>2714238</v>
      </c>
      <c r="CH66" s="348">
        <v>490517</v>
      </c>
      <c r="CI66" s="348">
        <v>983772.98</v>
      </c>
      <c r="CJ66" s="348">
        <v>1452584</v>
      </c>
      <c r="CK66" s="348">
        <v>8907116</v>
      </c>
      <c r="CL66" s="348">
        <v>1552056</v>
      </c>
      <c r="CM66" s="348">
        <v>36812573.770000003</v>
      </c>
      <c r="CN66" s="348">
        <v>6512010</v>
      </c>
      <c r="CO66" s="348">
        <v>688957</v>
      </c>
      <c r="CP66" s="348">
        <v>5219023.41</v>
      </c>
      <c r="CQ66" s="348">
        <v>268865.84999999998</v>
      </c>
      <c r="CR66" s="348"/>
      <c r="CS66" s="348">
        <v>1498323</v>
      </c>
      <c r="CT66" s="348">
        <v>0</v>
      </c>
      <c r="CU66" s="348">
        <v>1071107</v>
      </c>
      <c r="CV66" s="348">
        <v>1160424</v>
      </c>
      <c r="CW66" s="348">
        <v>714060</v>
      </c>
      <c r="CX66" s="348">
        <v>2515272</v>
      </c>
      <c r="CY66" s="348">
        <v>7975071</v>
      </c>
      <c r="CZ66" s="348"/>
      <c r="DA66" s="348">
        <v>2105806</v>
      </c>
      <c r="DB66" s="348">
        <v>4161075</v>
      </c>
      <c r="DC66" s="348">
        <v>664275</v>
      </c>
      <c r="DD66" s="348">
        <v>754968</v>
      </c>
      <c r="DE66" s="348">
        <v>2848131</v>
      </c>
      <c r="DF66" s="348">
        <v>1228440</v>
      </c>
      <c r="DG66" s="348">
        <v>5077129.9800000004</v>
      </c>
      <c r="DH66" s="348">
        <v>2145677.9</v>
      </c>
      <c r="DI66" s="348">
        <v>3030706</v>
      </c>
      <c r="DJ66" s="348">
        <v>3529464</v>
      </c>
      <c r="DK66" s="348"/>
      <c r="DL66" s="348">
        <v>0</v>
      </c>
      <c r="DM66" s="348">
        <v>2889544.45</v>
      </c>
      <c r="DN66" s="348">
        <v>5280320</v>
      </c>
      <c r="DO66" s="349">
        <v>4717381</v>
      </c>
      <c r="DP66" s="350">
        <f t="shared" ref="DP66:DP92" si="4">SUM(B66:DO66)</f>
        <v>448641559.11000001</v>
      </c>
    </row>
    <row r="67" spans="1:120" ht="15.75" thickBot="1" x14ac:dyDescent="0.3">
      <c r="A67" s="13" t="s">
        <v>171</v>
      </c>
      <c r="B67" s="348">
        <v>0</v>
      </c>
      <c r="C67" s="348">
        <v>0</v>
      </c>
      <c r="D67" s="348">
        <v>0</v>
      </c>
      <c r="E67" s="348">
        <v>115057</v>
      </c>
      <c r="F67" s="348">
        <v>0</v>
      </c>
      <c r="G67" s="339">
        <v>447419.28</v>
      </c>
      <c r="H67" s="348">
        <v>0</v>
      </c>
      <c r="I67" s="348">
        <v>0</v>
      </c>
      <c r="J67" s="348">
        <v>0</v>
      </c>
      <c r="K67" s="348">
        <v>0</v>
      </c>
      <c r="L67" s="348">
        <v>0</v>
      </c>
      <c r="M67" s="348">
        <v>0</v>
      </c>
      <c r="N67" s="348">
        <v>0</v>
      </c>
      <c r="O67" s="348">
        <v>0</v>
      </c>
      <c r="P67" s="348">
        <v>0</v>
      </c>
      <c r="Q67" s="348">
        <v>0</v>
      </c>
      <c r="R67" s="348">
        <v>0</v>
      </c>
      <c r="S67" s="348">
        <v>0</v>
      </c>
      <c r="T67" s="348">
        <v>0</v>
      </c>
      <c r="U67" s="348"/>
      <c r="V67" s="348">
        <v>0</v>
      </c>
      <c r="W67" s="348">
        <v>0</v>
      </c>
      <c r="X67" s="348">
        <v>578066.02</v>
      </c>
      <c r="Y67" s="348">
        <v>0</v>
      </c>
      <c r="Z67" s="348">
        <v>0</v>
      </c>
      <c r="AA67" s="348">
        <v>0</v>
      </c>
      <c r="AB67" s="348">
        <v>0</v>
      </c>
      <c r="AC67" s="348">
        <v>143163</v>
      </c>
      <c r="AD67" s="348">
        <v>507159</v>
      </c>
      <c r="AE67" s="348">
        <v>0</v>
      </c>
      <c r="AF67" s="348">
        <v>0</v>
      </c>
      <c r="AG67" s="348">
        <v>0</v>
      </c>
      <c r="AH67" s="348">
        <v>0</v>
      </c>
      <c r="AI67" s="348">
        <v>437286</v>
      </c>
      <c r="AJ67" s="348"/>
      <c r="AK67" s="348">
        <v>0</v>
      </c>
      <c r="AL67" s="348">
        <v>0</v>
      </c>
      <c r="AM67" s="348">
        <v>0</v>
      </c>
      <c r="AN67" s="348">
        <v>0</v>
      </c>
      <c r="AO67" s="348"/>
      <c r="AP67" s="348">
        <v>0</v>
      </c>
      <c r="AQ67" s="348">
        <v>0</v>
      </c>
      <c r="AR67" s="348">
        <v>0</v>
      </c>
      <c r="AS67" s="348">
        <v>1037268</v>
      </c>
      <c r="AT67" s="348">
        <v>0</v>
      </c>
      <c r="AU67" s="348">
        <v>0</v>
      </c>
      <c r="AV67" s="348">
        <v>0</v>
      </c>
      <c r="AW67" s="348">
        <v>0</v>
      </c>
      <c r="AX67" s="348">
        <v>0</v>
      </c>
      <c r="AY67" s="348">
        <v>0</v>
      </c>
      <c r="AZ67" s="348">
        <v>858422</v>
      </c>
      <c r="BA67" s="348">
        <v>0</v>
      </c>
      <c r="BB67" s="348">
        <v>0</v>
      </c>
      <c r="BC67" s="348">
        <v>0</v>
      </c>
      <c r="BD67" s="348">
        <v>0</v>
      </c>
      <c r="BE67" s="348">
        <v>0</v>
      </c>
      <c r="BF67" s="348">
        <v>0</v>
      </c>
      <c r="BG67" s="348">
        <v>0</v>
      </c>
      <c r="BH67" s="348">
        <v>0</v>
      </c>
      <c r="BI67" s="348">
        <v>0</v>
      </c>
      <c r="BJ67" s="348">
        <v>0</v>
      </c>
      <c r="BK67" s="348">
        <v>0</v>
      </c>
      <c r="BL67" s="348"/>
      <c r="BM67" s="348">
        <v>386227</v>
      </c>
      <c r="BN67" s="348">
        <v>0</v>
      </c>
      <c r="BO67" s="348">
        <v>0</v>
      </c>
      <c r="BP67" s="348">
        <v>0</v>
      </c>
      <c r="BQ67" s="348">
        <v>0</v>
      </c>
      <c r="BR67" s="348"/>
      <c r="BS67" s="348">
        <v>1905086</v>
      </c>
      <c r="BT67" s="348">
        <v>0</v>
      </c>
      <c r="BU67" s="348">
        <v>0</v>
      </c>
      <c r="BV67" s="348">
        <v>0</v>
      </c>
      <c r="BW67" s="348">
        <v>0</v>
      </c>
      <c r="BX67" s="348">
        <v>0</v>
      </c>
      <c r="BY67" s="348"/>
      <c r="BZ67" s="348">
        <v>0</v>
      </c>
      <c r="CA67" s="348"/>
      <c r="CB67" s="348">
        <v>0</v>
      </c>
      <c r="CC67" s="348">
        <v>0</v>
      </c>
      <c r="CD67" s="348">
        <v>0</v>
      </c>
      <c r="CE67" s="348">
        <v>0</v>
      </c>
      <c r="CF67" s="348">
        <v>0</v>
      </c>
      <c r="CG67" s="348">
        <v>0</v>
      </c>
      <c r="CH67" s="348">
        <v>0</v>
      </c>
      <c r="CI67" s="348">
        <v>0</v>
      </c>
      <c r="CJ67" s="348">
        <v>0</v>
      </c>
      <c r="CK67" s="348">
        <v>0</v>
      </c>
      <c r="CL67" s="348">
        <v>0</v>
      </c>
      <c r="CM67" s="348">
        <v>264456</v>
      </c>
      <c r="CN67" s="348">
        <v>0</v>
      </c>
      <c r="CO67" s="348">
        <v>0</v>
      </c>
      <c r="CP67" s="348">
        <v>0</v>
      </c>
      <c r="CQ67" s="348">
        <v>0</v>
      </c>
      <c r="CR67" s="348"/>
      <c r="CS67" s="348">
        <v>0</v>
      </c>
      <c r="CT67" s="348">
        <v>44335.9</v>
      </c>
      <c r="CU67" s="348">
        <v>0</v>
      </c>
      <c r="CV67" s="348">
        <v>0</v>
      </c>
      <c r="CW67" s="348">
        <v>0</v>
      </c>
      <c r="CX67" s="348">
        <v>0</v>
      </c>
      <c r="CY67" s="348">
        <v>0</v>
      </c>
      <c r="CZ67" s="348"/>
      <c r="DA67" s="348">
        <v>0</v>
      </c>
      <c r="DB67" s="348">
        <v>0</v>
      </c>
      <c r="DC67" s="348">
        <v>0</v>
      </c>
      <c r="DD67" s="348">
        <v>0</v>
      </c>
      <c r="DE67" s="348">
        <v>0</v>
      </c>
      <c r="DF67" s="348">
        <v>0</v>
      </c>
      <c r="DG67" s="348">
        <v>0</v>
      </c>
      <c r="DH67" s="348">
        <v>0</v>
      </c>
      <c r="DI67" s="348">
        <v>850554</v>
      </c>
      <c r="DJ67" s="348">
        <v>0</v>
      </c>
      <c r="DK67" s="348"/>
      <c r="DL67" s="348">
        <v>0</v>
      </c>
      <c r="DM67" s="348">
        <v>0</v>
      </c>
      <c r="DN67" s="348">
        <v>0</v>
      </c>
      <c r="DO67" s="349">
        <v>61615</v>
      </c>
      <c r="DP67" s="350">
        <f t="shared" si="4"/>
        <v>7636114.2000000002</v>
      </c>
    </row>
    <row r="68" spans="1:120" ht="15.75" thickBot="1" x14ac:dyDescent="0.3">
      <c r="A68" s="13" t="s">
        <v>172</v>
      </c>
      <c r="B68" s="348">
        <v>1049782</v>
      </c>
      <c r="C68" s="348">
        <v>0</v>
      </c>
      <c r="D68" s="348">
        <v>0</v>
      </c>
      <c r="E68" s="348">
        <v>152441</v>
      </c>
      <c r="F68" s="348">
        <v>0</v>
      </c>
      <c r="G68" s="339">
        <v>617724.36</v>
      </c>
      <c r="H68" s="348">
        <v>0</v>
      </c>
      <c r="I68" s="348">
        <v>71366</v>
      </c>
      <c r="J68" s="348">
        <v>0</v>
      </c>
      <c r="K68" s="348">
        <v>269590</v>
      </c>
      <c r="L68" s="348">
        <v>0</v>
      </c>
      <c r="M68" s="348">
        <v>0</v>
      </c>
      <c r="N68" s="348">
        <v>957288.06</v>
      </c>
      <c r="O68" s="348">
        <v>0</v>
      </c>
      <c r="P68" s="348">
        <v>237926</v>
      </c>
      <c r="Q68" s="348">
        <v>0</v>
      </c>
      <c r="R68" s="348">
        <v>212310</v>
      </c>
      <c r="S68" s="348">
        <v>0</v>
      </c>
      <c r="T68" s="348">
        <v>0</v>
      </c>
      <c r="U68" s="348"/>
      <c r="V68" s="348">
        <v>0</v>
      </c>
      <c r="W68" s="348">
        <v>144000</v>
      </c>
      <c r="X68" s="348">
        <v>7138658.6200000001</v>
      </c>
      <c r="Y68" s="348">
        <v>0</v>
      </c>
      <c r="Z68" s="348">
        <v>0</v>
      </c>
      <c r="AA68" s="348">
        <v>373044</v>
      </c>
      <c r="AB68" s="348">
        <v>0</v>
      </c>
      <c r="AC68" s="348">
        <v>0</v>
      </c>
      <c r="AD68" s="348">
        <v>154325</v>
      </c>
      <c r="AE68" s="348">
        <v>0</v>
      </c>
      <c r="AF68" s="348">
        <v>0</v>
      </c>
      <c r="AG68" s="348">
        <v>701</v>
      </c>
      <c r="AH68" s="348">
        <v>0</v>
      </c>
      <c r="AI68" s="348">
        <v>0</v>
      </c>
      <c r="AJ68" s="348"/>
      <c r="AK68" s="348">
        <v>441002</v>
      </c>
      <c r="AL68" s="348">
        <v>0</v>
      </c>
      <c r="AM68" s="348">
        <v>0</v>
      </c>
      <c r="AN68" s="348">
        <v>0</v>
      </c>
      <c r="AO68" s="348"/>
      <c r="AP68" s="348">
        <v>672350</v>
      </c>
      <c r="AQ68" s="348">
        <v>0</v>
      </c>
      <c r="AR68" s="348">
        <v>0</v>
      </c>
      <c r="AS68" s="348">
        <v>0</v>
      </c>
      <c r="AT68" s="348">
        <v>452141</v>
      </c>
      <c r="AU68" s="348">
        <v>202019</v>
      </c>
      <c r="AV68" s="348">
        <v>8695</v>
      </c>
      <c r="AW68" s="348">
        <v>0</v>
      </c>
      <c r="AX68" s="348">
        <v>233445</v>
      </c>
      <c r="AY68" s="348">
        <v>0</v>
      </c>
      <c r="AZ68" s="348">
        <v>0</v>
      </c>
      <c r="BA68" s="348">
        <v>0</v>
      </c>
      <c r="BB68" s="348">
        <v>0</v>
      </c>
      <c r="BC68" s="348">
        <v>639914</v>
      </c>
      <c r="BD68" s="348">
        <v>0</v>
      </c>
      <c r="BE68" s="348">
        <v>32117</v>
      </c>
      <c r="BF68" s="348">
        <v>54834</v>
      </c>
      <c r="BG68" s="348">
        <v>0</v>
      </c>
      <c r="BH68" s="348">
        <v>541334.55000000005</v>
      </c>
      <c r="BI68" s="348">
        <v>0</v>
      </c>
      <c r="BJ68" s="348">
        <v>88922</v>
      </c>
      <c r="BK68" s="348">
        <v>0</v>
      </c>
      <c r="BL68" s="348"/>
      <c r="BM68" s="348">
        <v>0</v>
      </c>
      <c r="BN68" s="348">
        <v>652436</v>
      </c>
      <c r="BO68" s="348">
        <v>0</v>
      </c>
      <c r="BP68" s="348">
        <v>0</v>
      </c>
      <c r="BQ68" s="348">
        <v>0</v>
      </c>
      <c r="BR68" s="348"/>
      <c r="BS68" s="348">
        <v>0</v>
      </c>
      <c r="BT68" s="348">
        <v>304200.84999999998</v>
      </c>
      <c r="BU68" s="348">
        <v>0</v>
      </c>
      <c r="BV68" s="348">
        <v>0</v>
      </c>
      <c r="BW68" s="348">
        <v>922869.88</v>
      </c>
      <c r="BX68" s="348">
        <v>1225263</v>
      </c>
      <c r="BY68" s="348"/>
      <c r="BZ68" s="348">
        <v>0</v>
      </c>
      <c r="CA68" s="348"/>
      <c r="CB68" s="348">
        <v>0</v>
      </c>
      <c r="CC68" s="348">
        <v>0</v>
      </c>
      <c r="CD68" s="348">
        <v>791228</v>
      </c>
      <c r="CE68" s="348">
        <v>0</v>
      </c>
      <c r="CF68" s="348">
        <v>37252</v>
      </c>
      <c r="CG68" s="348">
        <v>0</v>
      </c>
      <c r="CH68" s="348">
        <v>0</v>
      </c>
      <c r="CI68" s="348">
        <v>0</v>
      </c>
      <c r="CJ68" s="348">
        <v>180519</v>
      </c>
      <c r="CK68" s="348">
        <v>117347</v>
      </c>
      <c r="CL68" s="348">
        <v>0</v>
      </c>
      <c r="CM68" s="348">
        <v>2373987.33</v>
      </c>
      <c r="CN68" s="348">
        <v>0</v>
      </c>
      <c r="CO68" s="348">
        <v>0</v>
      </c>
      <c r="CP68" s="348">
        <v>0</v>
      </c>
      <c r="CQ68" s="348">
        <v>0</v>
      </c>
      <c r="CR68" s="348"/>
      <c r="CS68" s="348">
        <v>0</v>
      </c>
      <c r="CT68" s="348">
        <v>0</v>
      </c>
      <c r="CU68" s="348">
        <v>0</v>
      </c>
      <c r="CV68" s="348">
        <v>562648</v>
      </c>
      <c r="CW68" s="348">
        <v>0</v>
      </c>
      <c r="CX68" s="348">
        <v>0</v>
      </c>
      <c r="CY68" s="348">
        <v>0</v>
      </c>
      <c r="CZ68" s="348"/>
      <c r="DA68" s="348">
        <v>0</v>
      </c>
      <c r="DB68" s="348">
        <v>804551</v>
      </c>
      <c r="DC68" s="348">
        <v>0</v>
      </c>
      <c r="DD68" s="348">
        <v>0</v>
      </c>
      <c r="DE68" s="348">
        <v>148452</v>
      </c>
      <c r="DF68" s="348">
        <v>31395</v>
      </c>
      <c r="DG68" s="348">
        <v>1130977.18</v>
      </c>
      <c r="DH68" s="348">
        <v>248962</v>
      </c>
      <c r="DI68" s="348">
        <v>1006976</v>
      </c>
      <c r="DJ68" s="348">
        <v>326028</v>
      </c>
      <c r="DK68" s="348"/>
      <c r="DL68" s="348">
        <v>0</v>
      </c>
      <c r="DM68" s="348">
        <v>0</v>
      </c>
      <c r="DN68" s="348">
        <v>1170577</v>
      </c>
      <c r="DO68" s="349">
        <v>904384.57</v>
      </c>
      <c r="DP68" s="350">
        <f t="shared" si="4"/>
        <v>27685983.399999999</v>
      </c>
    </row>
    <row r="69" spans="1:120" ht="15.75" thickBot="1" x14ac:dyDescent="0.3">
      <c r="A69" s="13" t="s">
        <v>173</v>
      </c>
      <c r="B69" s="348">
        <v>0</v>
      </c>
      <c r="C69" s="348">
        <v>0</v>
      </c>
      <c r="D69" s="348">
        <v>0</v>
      </c>
      <c r="E69" s="348">
        <v>0</v>
      </c>
      <c r="F69" s="348">
        <v>0</v>
      </c>
      <c r="G69" s="339">
        <v>0</v>
      </c>
      <c r="H69" s="348">
        <v>0</v>
      </c>
      <c r="I69" s="348">
        <v>0</v>
      </c>
      <c r="J69" s="348">
        <v>0</v>
      </c>
      <c r="K69" s="348">
        <v>0</v>
      </c>
      <c r="L69" s="348">
        <v>0</v>
      </c>
      <c r="M69" s="348">
        <v>0</v>
      </c>
      <c r="N69" s="348">
        <v>0</v>
      </c>
      <c r="O69" s="348">
        <v>0</v>
      </c>
      <c r="P69" s="348">
        <v>0</v>
      </c>
      <c r="Q69" s="348">
        <v>0</v>
      </c>
      <c r="R69" s="348">
        <v>0</v>
      </c>
      <c r="S69" s="348">
        <v>0</v>
      </c>
      <c r="T69" s="348">
        <v>0</v>
      </c>
      <c r="U69" s="348"/>
      <c r="V69" s="348">
        <v>0</v>
      </c>
      <c r="W69" s="348">
        <v>0</v>
      </c>
      <c r="X69" s="348">
        <v>0</v>
      </c>
      <c r="Y69" s="348">
        <v>0</v>
      </c>
      <c r="Z69" s="348">
        <v>0</v>
      </c>
      <c r="AA69" s="348">
        <v>0</v>
      </c>
      <c r="AB69" s="348">
        <v>0</v>
      </c>
      <c r="AC69" s="348">
        <v>0</v>
      </c>
      <c r="AD69" s="348">
        <v>0</v>
      </c>
      <c r="AE69" s="348">
        <v>0</v>
      </c>
      <c r="AF69" s="348">
        <v>0</v>
      </c>
      <c r="AG69" s="348">
        <v>0</v>
      </c>
      <c r="AH69" s="348">
        <v>0</v>
      </c>
      <c r="AI69" s="348">
        <v>0</v>
      </c>
      <c r="AJ69" s="348"/>
      <c r="AK69" s="348">
        <v>0</v>
      </c>
      <c r="AL69" s="348">
        <v>0</v>
      </c>
      <c r="AM69" s="348">
        <v>0</v>
      </c>
      <c r="AN69" s="348">
        <v>0</v>
      </c>
      <c r="AO69" s="348"/>
      <c r="AP69" s="348">
        <v>0</v>
      </c>
      <c r="AQ69" s="348">
        <v>0</v>
      </c>
      <c r="AR69" s="348">
        <v>0</v>
      </c>
      <c r="AS69" s="348">
        <v>0</v>
      </c>
      <c r="AT69" s="348">
        <v>0</v>
      </c>
      <c r="AU69" s="348">
        <v>0</v>
      </c>
      <c r="AV69" s="348">
        <v>0</v>
      </c>
      <c r="AW69" s="348">
        <v>0</v>
      </c>
      <c r="AX69" s="348">
        <v>0</v>
      </c>
      <c r="AY69" s="348">
        <v>0</v>
      </c>
      <c r="AZ69" s="348">
        <v>0</v>
      </c>
      <c r="BA69" s="348">
        <v>0</v>
      </c>
      <c r="BB69" s="348">
        <v>0</v>
      </c>
      <c r="BC69" s="348">
        <v>0</v>
      </c>
      <c r="BD69" s="348">
        <v>0</v>
      </c>
      <c r="BE69" s="348">
        <v>0</v>
      </c>
      <c r="BF69" s="348">
        <v>0</v>
      </c>
      <c r="BG69" s="348">
        <v>0</v>
      </c>
      <c r="BH69" s="348">
        <v>0</v>
      </c>
      <c r="BI69" s="348">
        <v>0</v>
      </c>
      <c r="BJ69" s="348">
        <v>0</v>
      </c>
      <c r="BK69" s="348">
        <v>0</v>
      </c>
      <c r="BL69" s="348"/>
      <c r="BM69" s="348">
        <v>0</v>
      </c>
      <c r="BN69" s="348">
        <v>0</v>
      </c>
      <c r="BO69" s="348">
        <v>0</v>
      </c>
      <c r="BP69" s="348">
        <v>0</v>
      </c>
      <c r="BQ69" s="348">
        <v>0</v>
      </c>
      <c r="BR69" s="348"/>
      <c r="BS69" s="348">
        <v>0</v>
      </c>
      <c r="BT69" s="348">
        <v>0</v>
      </c>
      <c r="BU69" s="348">
        <v>0</v>
      </c>
      <c r="BV69" s="348">
        <v>0</v>
      </c>
      <c r="BW69" s="348">
        <v>0</v>
      </c>
      <c r="BX69" s="348">
        <v>0</v>
      </c>
      <c r="BY69" s="348"/>
      <c r="BZ69" s="348">
        <v>0</v>
      </c>
      <c r="CA69" s="348"/>
      <c r="CB69" s="348">
        <v>0</v>
      </c>
      <c r="CC69" s="348">
        <v>0</v>
      </c>
      <c r="CD69" s="348">
        <v>0</v>
      </c>
      <c r="CE69" s="348">
        <v>0</v>
      </c>
      <c r="CF69" s="348">
        <v>0</v>
      </c>
      <c r="CG69" s="348">
        <v>0</v>
      </c>
      <c r="CH69" s="348">
        <v>0</v>
      </c>
      <c r="CI69" s="348">
        <v>0</v>
      </c>
      <c r="CJ69" s="348">
        <v>0</v>
      </c>
      <c r="CK69" s="348">
        <v>0</v>
      </c>
      <c r="CL69" s="348">
        <v>0</v>
      </c>
      <c r="CM69" s="348">
        <v>0</v>
      </c>
      <c r="CN69" s="348">
        <v>0</v>
      </c>
      <c r="CO69" s="348">
        <v>0</v>
      </c>
      <c r="CP69" s="348">
        <v>0</v>
      </c>
      <c r="CQ69" s="348">
        <v>0</v>
      </c>
      <c r="CR69" s="348"/>
      <c r="CS69" s="348">
        <v>0</v>
      </c>
      <c r="CT69" s="348">
        <v>0</v>
      </c>
      <c r="CU69" s="348">
        <v>0</v>
      </c>
      <c r="CV69" s="348">
        <v>0</v>
      </c>
      <c r="CW69" s="348">
        <v>0</v>
      </c>
      <c r="CX69" s="348">
        <v>0</v>
      </c>
      <c r="CY69" s="348">
        <v>0</v>
      </c>
      <c r="CZ69" s="348"/>
      <c r="DA69" s="348">
        <v>0</v>
      </c>
      <c r="DB69" s="348">
        <v>0</v>
      </c>
      <c r="DC69" s="348">
        <v>0</v>
      </c>
      <c r="DD69" s="348">
        <v>0</v>
      </c>
      <c r="DE69" s="348">
        <v>0</v>
      </c>
      <c r="DF69" s="348">
        <v>0</v>
      </c>
      <c r="DG69" s="348">
        <v>0</v>
      </c>
      <c r="DH69" s="348">
        <v>0</v>
      </c>
      <c r="DI69" s="348">
        <v>0</v>
      </c>
      <c r="DJ69" s="348">
        <v>0</v>
      </c>
      <c r="DK69" s="348"/>
      <c r="DL69" s="348">
        <v>0</v>
      </c>
      <c r="DM69" s="348">
        <v>0</v>
      </c>
      <c r="DN69" s="348">
        <v>0</v>
      </c>
      <c r="DO69" s="349">
        <v>0</v>
      </c>
      <c r="DP69" s="350">
        <f t="shared" si="4"/>
        <v>0</v>
      </c>
    </row>
    <row r="70" spans="1:120" ht="15.75" thickBot="1" x14ac:dyDescent="0.3">
      <c r="A70" s="9" t="s">
        <v>174</v>
      </c>
      <c r="B70" s="348">
        <v>225123.28</v>
      </c>
      <c r="C70" s="348">
        <v>0</v>
      </c>
      <c r="D70" s="348">
        <v>0</v>
      </c>
      <c r="E70" s="348">
        <v>0</v>
      </c>
      <c r="F70" s="348">
        <v>0</v>
      </c>
      <c r="G70" s="339">
        <v>1045271.58</v>
      </c>
      <c r="H70" s="348">
        <v>252487</v>
      </c>
      <c r="I70" s="348">
        <v>0</v>
      </c>
      <c r="J70" s="348">
        <v>0</v>
      </c>
      <c r="K70" s="348">
        <v>0</v>
      </c>
      <c r="L70" s="348">
        <v>0</v>
      </c>
      <c r="M70" s="348">
        <v>0</v>
      </c>
      <c r="N70" s="348">
        <v>1027353.25</v>
      </c>
      <c r="O70" s="348">
        <v>0</v>
      </c>
      <c r="P70" s="348">
        <v>0</v>
      </c>
      <c r="Q70" s="348">
        <v>0</v>
      </c>
      <c r="R70" s="348">
        <v>77955.960000000006</v>
      </c>
      <c r="S70" s="348">
        <v>1759346.3</v>
      </c>
      <c r="T70" s="348">
        <v>0</v>
      </c>
      <c r="U70" s="348"/>
      <c r="V70" s="348">
        <v>0</v>
      </c>
      <c r="W70" s="348">
        <v>0</v>
      </c>
      <c r="X70" s="348">
        <v>0</v>
      </c>
      <c r="Y70" s="348">
        <v>0</v>
      </c>
      <c r="Z70" s="348">
        <v>0</v>
      </c>
      <c r="AA70" s="348">
        <v>0</v>
      </c>
      <c r="AB70" s="348">
        <v>0</v>
      </c>
      <c r="AC70" s="348">
        <v>0</v>
      </c>
      <c r="AD70" s="348">
        <v>149248.31</v>
      </c>
      <c r="AE70" s="348">
        <v>3256433.9</v>
      </c>
      <c r="AF70" s="348">
        <v>0</v>
      </c>
      <c r="AG70" s="348">
        <v>0</v>
      </c>
      <c r="AH70" s="348">
        <v>0</v>
      </c>
      <c r="AI70" s="348">
        <v>0</v>
      </c>
      <c r="AJ70" s="348"/>
      <c r="AK70" s="348">
        <v>0</v>
      </c>
      <c r="AL70" s="348">
        <v>1286912.19</v>
      </c>
      <c r="AM70" s="348">
        <v>81204</v>
      </c>
      <c r="AN70" s="348">
        <v>0</v>
      </c>
      <c r="AO70" s="348"/>
      <c r="AP70" s="348">
        <v>0</v>
      </c>
      <c r="AQ70" s="348">
        <v>646627.98</v>
      </c>
      <c r="AR70" s="348">
        <v>1121775.8</v>
      </c>
      <c r="AS70" s="348">
        <v>372289</v>
      </c>
      <c r="AT70" s="348">
        <v>471492</v>
      </c>
      <c r="AU70" s="348">
        <v>472551.87</v>
      </c>
      <c r="AV70" s="348">
        <v>0</v>
      </c>
      <c r="AW70" s="348">
        <v>0</v>
      </c>
      <c r="AX70" s="348">
        <v>0</v>
      </c>
      <c r="AY70" s="348">
        <v>232480.91</v>
      </c>
      <c r="AZ70" s="348">
        <v>0</v>
      </c>
      <c r="BA70" s="348">
        <v>0</v>
      </c>
      <c r="BB70" s="348">
        <v>0</v>
      </c>
      <c r="BC70" s="348">
        <v>0</v>
      </c>
      <c r="BD70" s="348">
        <v>0</v>
      </c>
      <c r="BE70" s="348">
        <v>0</v>
      </c>
      <c r="BF70" s="348">
        <v>1825940.68</v>
      </c>
      <c r="BG70" s="348">
        <v>0</v>
      </c>
      <c r="BH70" s="348">
        <v>161655.9</v>
      </c>
      <c r="BI70" s="348">
        <v>0</v>
      </c>
      <c r="BJ70" s="348">
        <v>0</v>
      </c>
      <c r="BK70" s="348">
        <v>0</v>
      </c>
      <c r="BL70" s="348"/>
      <c r="BM70" s="348">
        <v>0</v>
      </c>
      <c r="BN70" s="348">
        <v>301766.45</v>
      </c>
      <c r="BO70" s="348">
        <v>0</v>
      </c>
      <c r="BP70" s="348">
        <v>0</v>
      </c>
      <c r="BQ70" s="348">
        <v>0</v>
      </c>
      <c r="BR70" s="348"/>
      <c r="BS70" s="348">
        <v>896952.16</v>
      </c>
      <c r="BT70" s="348">
        <v>0</v>
      </c>
      <c r="BU70" s="348">
        <v>0</v>
      </c>
      <c r="BV70" s="348">
        <v>0</v>
      </c>
      <c r="BW70" s="348">
        <v>1034089.87</v>
      </c>
      <c r="BX70" s="348">
        <v>1118407</v>
      </c>
      <c r="BY70" s="348"/>
      <c r="BZ70" s="348">
        <v>0</v>
      </c>
      <c r="CA70" s="348"/>
      <c r="CB70" s="348">
        <v>0</v>
      </c>
      <c r="CC70" s="348">
        <v>0</v>
      </c>
      <c r="CD70" s="348">
        <v>470833.77</v>
      </c>
      <c r="CE70" s="348">
        <v>364191.49</v>
      </c>
      <c r="CF70" s="348">
        <v>0</v>
      </c>
      <c r="CG70" s="348">
        <v>0</v>
      </c>
      <c r="CH70" s="348">
        <v>0</v>
      </c>
      <c r="CI70" s="348">
        <v>0</v>
      </c>
      <c r="CJ70" s="348">
        <v>0</v>
      </c>
      <c r="CK70" s="348">
        <v>0</v>
      </c>
      <c r="CL70" s="348">
        <v>0</v>
      </c>
      <c r="CM70" s="348">
        <v>7426777.8099999996</v>
      </c>
      <c r="CN70" s="348">
        <v>466330.62</v>
      </c>
      <c r="CO70" s="348">
        <v>162250.67000000001</v>
      </c>
      <c r="CP70" s="348">
        <v>886827.5</v>
      </c>
      <c r="CQ70" s="348">
        <v>0</v>
      </c>
      <c r="CR70" s="348"/>
      <c r="CS70" s="348">
        <v>0</v>
      </c>
      <c r="CT70" s="348">
        <v>0</v>
      </c>
      <c r="CU70" s="348">
        <v>0</v>
      </c>
      <c r="CV70" s="348">
        <v>0</v>
      </c>
      <c r="CW70" s="348">
        <v>74232</v>
      </c>
      <c r="CX70" s="348">
        <v>0</v>
      </c>
      <c r="CY70" s="348">
        <v>171109.3</v>
      </c>
      <c r="CZ70" s="348"/>
      <c r="DA70" s="348">
        <v>0</v>
      </c>
      <c r="DB70" s="348">
        <v>237868.79999999999</v>
      </c>
      <c r="DC70" s="348">
        <v>0</v>
      </c>
      <c r="DD70" s="348">
        <v>0</v>
      </c>
      <c r="DE70" s="348">
        <v>0</v>
      </c>
      <c r="DF70" s="348">
        <v>0</v>
      </c>
      <c r="DG70" s="348">
        <v>0</v>
      </c>
      <c r="DH70" s="348">
        <v>58988</v>
      </c>
      <c r="DI70" s="348">
        <v>303342.73</v>
      </c>
      <c r="DJ70" s="348">
        <v>0</v>
      </c>
      <c r="DK70" s="348"/>
      <c r="DL70" s="348">
        <v>0</v>
      </c>
      <c r="DM70" s="348">
        <v>0</v>
      </c>
      <c r="DN70" s="348">
        <v>1402889.1</v>
      </c>
      <c r="DO70" s="349">
        <v>383795.6</v>
      </c>
      <c r="DP70" s="350">
        <f t="shared" si="4"/>
        <v>30226802.780000005</v>
      </c>
    </row>
    <row r="71" spans="1:120" ht="15.75" thickBot="1" x14ac:dyDescent="0.3">
      <c r="A71" s="9" t="s">
        <v>175</v>
      </c>
      <c r="B71" s="348">
        <v>1065808.95</v>
      </c>
      <c r="C71" s="348">
        <v>1345094.71</v>
      </c>
      <c r="D71" s="348">
        <v>0</v>
      </c>
      <c r="E71" s="348">
        <v>593390.6</v>
      </c>
      <c r="F71" s="348">
        <v>1824582</v>
      </c>
      <c r="G71" s="339">
        <v>1880367.17</v>
      </c>
      <c r="H71" s="348">
        <v>449837</v>
      </c>
      <c r="I71" s="348">
        <v>3367794</v>
      </c>
      <c r="J71" s="348">
        <v>1249928.3999999999</v>
      </c>
      <c r="K71" s="348">
        <v>681140.68</v>
      </c>
      <c r="L71" s="348">
        <v>474038.4</v>
      </c>
      <c r="M71" s="348">
        <v>761879.95</v>
      </c>
      <c r="N71" s="348">
        <v>3749839.37</v>
      </c>
      <c r="O71" s="348">
        <v>299428.87</v>
      </c>
      <c r="P71" s="348">
        <v>6055570</v>
      </c>
      <c r="Q71" s="348">
        <v>1088280</v>
      </c>
      <c r="R71" s="348">
        <v>909486.19</v>
      </c>
      <c r="S71" s="348">
        <v>2003920.23</v>
      </c>
      <c r="T71" s="348">
        <v>758375.34</v>
      </c>
      <c r="U71" s="348"/>
      <c r="V71" s="348">
        <v>366938.52</v>
      </c>
      <c r="W71" s="348">
        <v>3064892.54</v>
      </c>
      <c r="X71" s="348">
        <v>20104981.43</v>
      </c>
      <c r="Y71" s="348">
        <v>1839710.21</v>
      </c>
      <c r="Z71" s="348">
        <v>3104462.31</v>
      </c>
      <c r="AA71" s="348">
        <v>166511.94</v>
      </c>
      <c r="AB71" s="348">
        <v>247349.76000000001</v>
      </c>
      <c r="AC71" s="348">
        <v>474201.44</v>
      </c>
      <c r="AD71" s="348">
        <v>772706.62</v>
      </c>
      <c r="AE71" s="348">
        <v>8256766.75</v>
      </c>
      <c r="AF71" s="348">
        <v>197472</v>
      </c>
      <c r="AG71" s="348">
        <v>154053.72</v>
      </c>
      <c r="AH71" s="348">
        <v>1375685.45</v>
      </c>
      <c r="AI71" s="348">
        <v>158548</v>
      </c>
      <c r="AJ71" s="348"/>
      <c r="AK71" s="348">
        <v>1321259</v>
      </c>
      <c r="AL71" s="348">
        <v>86541.53</v>
      </c>
      <c r="AM71" s="348">
        <v>325010</v>
      </c>
      <c r="AN71" s="348">
        <v>1053425.8799999999</v>
      </c>
      <c r="AO71" s="348"/>
      <c r="AP71" s="348">
        <v>746160</v>
      </c>
      <c r="AQ71" s="348">
        <v>0</v>
      </c>
      <c r="AR71" s="348">
        <v>2824994.42</v>
      </c>
      <c r="AS71" s="348">
        <v>1078689.26</v>
      </c>
      <c r="AT71" s="348">
        <v>1133808</v>
      </c>
      <c r="AU71" s="348">
        <v>939879</v>
      </c>
      <c r="AV71" s="348">
        <v>1302576.71</v>
      </c>
      <c r="AW71" s="348">
        <v>441834.62</v>
      </c>
      <c r="AX71" s="348">
        <v>1862712.15</v>
      </c>
      <c r="AY71" s="348">
        <v>758968.79</v>
      </c>
      <c r="AZ71" s="348">
        <v>487075.6</v>
      </c>
      <c r="BA71" s="348">
        <v>12748907.67</v>
      </c>
      <c r="BB71" s="348">
        <v>633838.59</v>
      </c>
      <c r="BC71" s="348">
        <v>3265540.2</v>
      </c>
      <c r="BD71" s="348">
        <v>233859.91</v>
      </c>
      <c r="BE71" s="348">
        <v>307184.8</v>
      </c>
      <c r="BF71" s="348">
        <v>0</v>
      </c>
      <c r="BG71" s="348">
        <v>1014824</v>
      </c>
      <c r="BH71" s="348">
        <v>210667.65</v>
      </c>
      <c r="BI71" s="348">
        <v>0</v>
      </c>
      <c r="BJ71" s="348">
        <v>234948.24</v>
      </c>
      <c r="BK71" s="348">
        <v>5131754.88</v>
      </c>
      <c r="BL71" s="348"/>
      <c r="BM71" s="348">
        <v>736312.29</v>
      </c>
      <c r="BN71" s="348">
        <v>580987.1</v>
      </c>
      <c r="BO71" s="348">
        <v>550726.1</v>
      </c>
      <c r="BP71" s="348">
        <v>1211153</v>
      </c>
      <c r="BQ71" s="348">
        <v>135724.16</v>
      </c>
      <c r="BR71" s="348"/>
      <c r="BS71" s="348">
        <v>2745964.01</v>
      </c>
      <c r="BT71" s="348">
        <v>2605428.42</v>
      </c>
      <c r="BU71" s="348">
        <v>219936</v>
      </c>
      <c r="BV71" s="348">
        <v>371178.23999999999</v>
      </c>
      <c r="BW71" s="348">
        <v>1551134.32</v>
      </c>
      <c r="BX71" s="348">
        <v>2143952</v>
      </c>
      <c r="BY71" s="348"/>
      <c r="BZ71" s="348">
        <v>142085.01999999999</v>
      </c>
      <c r="CA71" s="348"/>
      <c r="CB71" s="348">
        <v>1014572.06</v>
      </c>
      <c r="CC71" s="348">
        <v>5395355.0899999999</v>
      </c>
      <c r="CD71" s="348">
        <v>964849.37</v>
      </c>
      <c r="CE71" s="348">
        <v>1398552.78</v>
      </c>
      <c r="CF71" s="348">
        <v>1531185.4</v>
      </c>
      <c r="CG71" s="348">
        <v>1367742.78</v>
      </c>
      <c r="CH71" s="348">
        <v>633862.07999999996</v>
      </c>
      <c r="CI71" s="348">
        <v>608204.80000000005</v>
      </c>
      <c r="CJ71" s="348">
        <v>731431</v>
      </c>
      <c r="CK71" s="348">
        <v>3527855.1</v>
      </c>
      <c r="CL71" s="348">
        <v>563117.38</v>
      </c>
      <c r="CM71" s="348">
        <v>24399363.02</v>
      </c>
      <c r="CN71" s="348">
        <v>3080065.69</v>
      </c>
      <c r="CO71" s="348">
        <v>224942.4</v>
      </c>
      <c r="CP71" s="348">
        <v>1493537.5</v>
      </c>
      <c r="CQ71" s="348">
        <v>540316.18999999994</v>
      </c>
      <c r="CR71" s="348"/>
      <c r="CS71" s="348">
        <v>530435.80000000005</v>
      </c>
      <c r="CT71" s="348">
        <v>325998.5</v>
      </c>
      <c r="CU71" s="348">
        <v>942243.6</v>
      </c>
      <c r="CV71" s="348">
        <v>2698516.9</v>
      </c>
      <c r="CW71" s="348">
        <v>237248</v>
      </c>
      <c r="CX71" s="348">
        <v>714806.12</v>
      </c>
      <c r="CY71" s="348">
        <v>2750748.3</v>
      </c>
      <c r="CZ71" s="348"/>
      <c r="DA71" s="348">
        <v>1341037.81</v>
      </c>
      <c r="DB71" s="348">
        <v>618851.19999999995</v>
      </c>
      <c r="DC71" s="348">
        <v>523696.95</v>
      </c>
      <c r="DD71" s="348">
        <v>343333</v>
      </c>
      <c r="DE71" s="348">
        <v>676034</v>
      </c>
      <c r="DF71" s="348">
        <v>877770.89</v>
      </c>
      <c r="DG71" s="348">
        <v>2524722.27</v>
      </c>
      <c r="DH71" s="348">
        <v>254123.87</v>
      </c>
      <c r="DI71" s="348">
        <v>1238675.3400000001</v>
      </c>
      <c r="DJ71" s="348">
        <v>1709368.21</v>
      </c>
      <c r="DK71" s="348"/>
      <c r="DL71" s="348">
        <v>1146309.69</v>
      </c>
      <c r="DM71" s="348">
        <v>1026413.8</v>
      </c>
      <c r="DN71" s="348">
        <v>2476504.67</v>
      </c>
      <c r="DO71" s="349">
        <v>751720.2</v>
      </c>
      <c r="DP71" s="350">
        <f t="shared" si="4"/>
        <v>191165595.87</v>
      </c>
    </row>
    <row r="72" spans="1:120" ht="15.75" thickBot="1" x14ac:dyDescent="0.3">
      <c r="A72" s="9" t="s">
        <v>176</v>
      </c>
      <c r="B72" s="348">
        <v>0</v>
      </c>
      <c r="C72" s="348">
        <v>0</v>
      </c>
      <c r="D72" s="348">
        <v>0</v>
      </c>
      <c r="E72" s="348">
        <v>53720.19</v>
      </c>
      <c r="F72" s="348">
        <v>0</v>
      </c>
      <c r="G72" s="339">
        <v>797441.8</v>
      </c>
      <c r="H72" s="348">
        <v>0</v>
      </c>
      <c r="I72" s="348">
        <v>1364129</v>
      </c>
      <c r="J72" s="348">
        <v>0</v>
      </c>
      <c r="K72" s="348">
        <v>0</v>
      </c>
      <c r="L72" s="348">
        <v>0</v>
      </c>
      <c r="M72" s="348">
        <v>38381</v>
      </c>
      <c r="N72" s="348">
        <v>359573.64</v>
      </c>
      <c r="O72" s="348">
        <v>0</v>
      </c>
      <c r="P72" s="348">
        <v>1317191</v>
      </c>
      <c r="Q72" s="348">
        <v>0</v>
      </c>
      <c r="R72" s="348">
        <v>0</v>
      </c>
      <c r="S72" s="348">
        <v>0</v>
      </c>
      <c r="T72" s="348">
        <v>0</v>
      </c>
      <c r="U72" s="348"/>
      <c r="V72" s="348">
        <v>0</v>
      </c>
      <c r="W72" s="348">
        <v>0</v>
      </c>
      <c r="X72" s="348">
        <v>2865733.02</v>
      </c>
      <c r="Y72" s="348">
        <v>0</v>
      </c>
      <c r="Z72" s="348">
        <v>781888.7</v>
      </c>
      <c r="AA72" s="348">
        <v>0</v>
      </c>
      <c r="AB72" s="348">
        <v>0</v>
      </c>
      <c r="AC72" s="348">
        <v>47490</v>
      </c>
      <c r="AD72" s="348">
        <v>27720</v>
      </c>
      <c r="AE72" s="348">
        <v>2000</v>
      </c>
      <c r="AF72" s="348">
        <v>0</v>
      </c>
      <c r="AG72" s="348">
        <v>0</v>
      </c>
      <c r="AH72" s="348">
        <v>111698.6</v>
      </c>
      <c r="AI72" s="348">
        <v>0</v>
      </c>
      <c r="AJ72" s="348"/>
      <c r="AK72" s="348">
        <v>0</v>
      </c>
      <c r="AL72" s="348">
        <v>0</v>
      </c>
      <c r="AM72" s="348">
        <v>0</v>
      </c>
      <c r="AN72" s="348">
        <v>0</v>
      </c>
      <c r="AO72" s="348"/>
      <c r="AP72" s="348">
        <v>0</v>
      </c>
      <c r="AQ72" s="348">
        <v>212277.5</v>
      </c>
      <c r="AR72" s="348">
        <v>192587.84</v>
      </c>
      <c r="AS72" s="348">
        <v>65320</v>
      </c>
      <c r="AT72" s="348">
        <v>175399</v>
      </c>
      <c r="AU72" s="348">
        <v>37480.300000000003</v>
      </c>
      <c r="AV72" s="348">
        <v>0</v>
      </c>
      <c r="AW72" s="348">
        <v>0</v>
      </c>
      <c r="AX72" s="348">
        <v>1015237</v>
      </c>
      <c r="AY72" s="348">
        <v>0</v>
      </c>
      <c r="AZ72" s="348">
        <v>0</v>
      </c>
      <c r="BA72" s="348">
        <v>10876.95</v>
      </c>
      <c r="BB72" s="348">
        <v>0</v>
      </c>
      <c r="BC72" s="348">
        <v>177996.24</v>
      </c>
      <c r="BD72" s="348">
        <v>0</v>
      </c>
      <c r="BE72" s="348">
        <v>0</v>
      </c>
      <c r="BF72" s="348">
        <v>0</v>
      </c>
      <c r="BG72" s="348">
        <v>5000</v>
      </c>
      <c r="BH72" s="348">
        <v>0</v>
      </c>
      <c r="BI72" s="348">
        <v>81612</v>
      </c>
      <c r="BJ72" s="348">
        <v>417551.4</v>
      </c>
      <c r="BK72" s="348">
        <v>878773.64</v>
      </c>
      <c r="BL72" s="348"/>
      <c r="BM72" s="348">
        <v>0</v>
      </c>
      <c r="BN72" s="348">
        <v>0</v>
      </c>
      <c r="BO72" s="348">
        <v>5218.5</v>
      </c>
      <c r="BP72" s="348">
        <v>0</v>
      </c>
      <c r="BQ72" s="348">
        <v>164581.39000000001</v>
      </c>
      <c r="BR72" s="348"/>
      <c r="BS72" s="348">
        <v>108823.74</v>
      </c>
      <c r="BT72" s="348">
        <v>126693.01</v>
      </c>
      <c r="BU72" s="348">
        <v>0</v>
      </c>
      <c r="BV72" s="348">
        <v>0</v>
      </c>
      <c r="BW72" s="348">
        <v>189196.75</v>
      </c>
      <c r="BX72" s="348">
        <v>592186</v>
      </c>
      <c r="BY72" s="348"/>
      <c r="BZ72" s="348">
        <v>0</v>
      </c>
      <c r="CA72" s="348"/>
      <c r="CB72" s="348">
        <v>118475.17</v>
      </c>
      <c r="CC72" s="348">
        <v>0</v>
      </c>
      <c r="CD72" s="348">
        <v>1623</v>
      </c>
      <c r="CE72" s="348">
        <v>24243.95</v>
      </c>
      <c r="CF72" s="348">
        <v>80419</v>
      </c>
      <c r="CG72" s="348">
        <v>694414.3</v>
      </c>
      <c r="CH72" s="348">
        <v>0</v>
      </c>
      <c r="CI72" s="348">
        <v>0</v>
      </c>
      <c r="CJ72" s="348">
        <v>0</v>
      </c>
      <c r="CK72" s="348">
        <v>246301</v>
      </c>
      <c r="CL72" s="348">
        <v>21000</v>
      </c>
      <c r="CM72" s="348">
        <v>1507194.34</v>
      </c>
      <c r="CN72" s="348">
        <v>1160269.29</v>
      </c>
      <c r="CO72" s="348">
        <v>0</v>
      </c>
      <c r="CP72" s="348">
        <v>0</v>
      </c>
      <c r="CQ72" s="348">
        <v>0</v>
      </c>
      <c r="CR72" s="348"/>
      <c r="CS72" s="348">
        <v>0</v>
      </c>
      <c r="CT72" s="348">
        <v>0</v>
      </c>
      <c r="CU72" s="348">
        <v>0</v>
      </c>
      <c r="CV72" s="348">
        <v>197011.1</v>
      </c>
      <c r="CW72" s="348">
        <v>0</v>
      </c>
      <c r="CX72" s="348">
        <v>0</v>
      </c>
      <c r="CY72" s="348">
        <v>0</v>
      </c>
      <c r="CZ72" s="348"/>
      <c r="DA72" s="348">
        <v>236544.1</v>
      </c>
      <c r="DB72" s="348">
        <v>0</v>
      </c>
      <c r="DC72" s="348">
        <v>0</v>
      </c>
      <c r="DD72" s="348">
        <v>0</v>
      </c>
      <c r="DE72" s="348">
        <v>0</v>
      </c>
      <c r="DF72" s="348">
        <v>0</v>
      </c>
      <c r="DG72" s="348">
        <v>789985.73</v>
      </c>
      <c r="DH72" s="348">
        <v>0</v>
      </c>
      <c r="DI72" s="348">
        <v>838941.43</v>
      </c>
      <c r="DJ72" s="348">
        <v>0</v>
      </c>
      <c r="DK72" s="348"/>
      <c r="DL72" s="348">
        <v>0</v>
      </c>
      <c r="DM72" s="348">
        <v>0</v>
      </c>
      <c r="DN72" s="348">
        <v>964692</v>
      </c>
      <c r="DO72" s="349">
        <v>250685.6</v>
      </c>
      <c r="DP72" s="350">
        <f t="shared" si="4"/>
        <v>19355578.220000003</v>
      </c>
    </row>
    <row r="73" spans="1:120" ht="15.75" thickBot="1" x14ac:dyDescent="0.3">
      <c r="A73" s="9" t="s">
        <v>177</v>
      </c>
      <c r="B73" s="348">
        <v>604754.32799999998</v>
      </c>
      <c r="C73" s="348">
        <v>0</v>
      </c>
      <c r="D73" s="348">
        <v>0</v>
      </c>
      <c r="E73" s="348">
        <v>0</v>
      </c>
      <c r="F73" s="348">
        <v>0</v>
      </c>
      <c r="G73" s="339">
        <v>767329.2</v>
      </c>
      <c r="H73" s="348">
        <v>0</v>
      </c>
      <c r="I73" s="348">
        <v>0</v>
      </c>
      <c r="J73" s="348">
        <v>0</v>
      </c>
      <c r="K73" s="348">
        <v>0</v>
      </c>
      <c r="L73" s="348">
        <v>0</v>
      </c>
      <c r="M73" s="348">
        <v>0</v>
      </c>
      <c r="N73" s="348">
        <v>504467.19</v>
      </c>
      <c r="O73" s="348">
        <v>0</v>
      </c>
      <c r="P73" s="348">
        <v>298641</v>
      </c>
      <c r="Q73" s="348">
        <v>0</v>
      </c>
      <c r="R73" s="348">
        <v>311823.84000000003</v>
      </c>
      <c r="S73" s="348">
        <v>0</v>
      </c>
      <c r="T73" s="348">
        <v>0</v>
      </c>
      <c r="U73" s="348"/>
      <c r="V73" s="348">
        <v>0</v>
      </c>
      <c r="W73" s="348">
        <v>0</v>
      </c>
      <c r="X73" s="348">
        <v>0</v>
      </c>
      <c r="Y73" s="348">
        <v>0</v>
      </c>
      <c r="Z73" s="348">
        <v>0</v>
      </c>
      <c r="AA73" s="348">
        <v>215566.09</v>
      </c>
      <c r="AB73" s="348">
        <v>0</v>
      </c>
      <c r="AC73" s="348">
        <v>0</v>
      </c>
      <c r="AD73" s="348">
        <v>137005.93</v>
      </c>
      <c r="AE73" s="348">
        <v>0</v>
      </c>
      <c r="AF73" s="348">
        <v>0</v>
      </c>
      <c r="AG73" s="348">
        <v>0</v>
      </c>
      <c r="AH73" s="348">
        <v>0</v>
      </c>
      <c r="AI73" s="348">
        <v>0</v>
      </c>
      <c r="AJ73" s="348"/>
      <c r="AK73" s="348">
        <v>0</v>
      </c>
      <c r="AL73" s="348">
        <v>1841820.71</v>
      </c>
      <c r="AM73" s="348">
        <v>0</v>
      </c>
      <c r="AN73" s="348">
        <v>0</v>
      </c>
      <c r="AO73" s="348"/>
      <c r="AP73" s="348">
        <v>229488.63</v>
      </c>
      <c r="AQ73" s="348">
        <v>0</v>
      </c>
      <c r="AR73" s="348">
        <v>300029.90000000002</v>
      </c>
      <c r="AS73" s="348">
        <v>393161.92</v>
      </c>
      <c r="AT73" s="348">
        <v>764175.67</v>
      </c>
      <c r="AU73" s="348">
        <v>0</v>
      </c>
      <c r="AV73" s="348">
        <v>0</v>
      </c>
      <c r="AW73" s="348">
        <v>0</v>
      </c>
      <c r="AX73" s="348">
        <v>0</v>
      </c>
      <c r="AY73" s="348">
        <v>0</v>
      </c>
      <c r="AZ73" s="348">
        <v>0</v>
      </c>
      <c r="BA73" s="348">
        <v>0</v>
      </c>
      <c r="BB73" s="348">
        <v>0</v>
      </c>
      <c r="BC73" s="348">
        <v>0</v>
      </c>
      <c r="BD73" s="348">
        <v>0</v>
      </c>
      <c r="BE73" s="348">
        <v>0</v>
      </c>
      <c r="BF73" s="348">
        <v>0</v>
      </c>
      <c r="BG73" s="348">
        <v>0</v>
      </c>
      <c r="BH73" s="348">
        <v>175433.88</v>
      </c>
      <c r="BI73" s="348">
        <v>0</v>
      </c>
      <c r="BJ73" s="348">
        <v>0</v>
      </c>
      <c r="BK73" s="348">
        <v>0</v>
      </c>
      <c r="BL73" s="348"/>
      <c r="BM73" s="348">
        <v>0</v>
      </c>
      <c r="BN73" s="348">
        <v>0</v>
      </c>
      <c r="BO73" s="348">
        <v>0</v>
      </c>
      <c r="BP73" s="348">
        <v>0</v>
      </c>
      <c r="BQ73" s="348">
        <v>0</v>
      </c>
      <c r="BR73" s="348"/>
      <c r="BS73" s="348">
        <v>197460.1</v>
      </c>
      <c r="BT73" s="348">
        <v>0</v>
      </c>
      <c r="BU73" s="348">
        <v>0</v>
      </c>
      <c r="BV73" s="348">
        <v>0</v>
      </c>
      <c r="BW73" s="348">
        <v>456216.11</v>
      </c>
      <c r="BX73" s="348">
        <v>862011</v>
      </c>
      <c r="BY73" s="348"/>
      <c r="BZ73" s="348">
        <v>0</v>
      </c>
      <c r="CA73" s="348"/>
      <c r="CB73" s="348">
        <v>0</v>
      </c>
      <c r="CC73" s="348">
        <v>0</v>
      </c>
      <c r="CD73" s="348">
        <v>409411.86</v>
      </c>
      <c r="CE73" s="348">
        <v>0</v>
      </c>
      <c r="CF73" s="348">
        <v>0</v>
      </c>
      <c r="CG73" s="348">
        <v>0</v>
      </c>
      <c r="CH73" s="348">
        <v>0</v>
      </c>
      <c r="CI73" s="348">
        <v>0</v>
      </c>
      <c r="CJ73" s="348">
        <v>0</v>
      </c>
      <c r="CK73" s="348">
        <v>723665.9</v>
      </c>
      <c r="CL73" s="348">
        <v>0</v>
      </c>
      <c r="CM73" s="348">
        <v>5275594.4000000004</v>
      </c>
      <c r="CN73" s="348">
        <v>0</v>
      </c>
      <c r="CO73" s="348">
        <v>0</v>
      </c>
      <c r="CP73" s="348">
        <v>0</v>
      </c>
      <c r="CQ73" s="348">
        <v>0</v>
      </c>
      <c r="CR73" s="348"/>
      <c r="CS73" s="348">
        <v>0</v>
      </c>
      <c r="CT73" s="348">
        <v>0</v>
      </c>
      <c r="CU73" s="348">
        <v>0</v>
      </c>
      <c r="CV73" s="348">
        <v>0</v>
      </c>
      <c r="CW73" s="348">
        <v>0</v>
      </c>
      <c r="CX73" s="348">
        <v>0</v>
      </c>
      <c r="CY73" s="348">
        <v>0</v>
      </c>
      <c r="CZ73" s="348"/>
      <c r="DA73" s="348">
        <v>0</v>
      </c>
      <c r="DB73" s="348">
        <v>245851.2</v>
      </c>
      <c r="DC73" s="348">
        <v>0</v>
      </c>
      <c r="DD73" s="348">
        <v>0</v>
      </c>
      <c r="DE73" s="348">
        <v>0</v>
      </c>
      <c r="DF73" s="348">
        <v>86848</v>
      </c>
      <c r="DG73" s="348">
        <v>0</v>
      </c>
      <c r="DH73" s="348">
        <v>72344.899999999994</v>
      </c>
      <c r="DI73" s="348">
        <v>592758</v>
      </c>
      <c r="DJ73" s="348">
        <v>0</v>
      </c>
      <c r="DK73" s="348"/>
      <c r="DL73" s="348">
        <v>0</v>
      </c>
      <c r="DM73" s="348">
        <v>0</v>
      </c>
      <c r="DN73" s="348">
        <v>545433.9</v>
      </c>
      <c r="DO73" s="349">
        <v>280026.8</v>
      </c>
      <c r="DP73" s="350">
        <f t="shared" si="4"/>
        <v>16291320.458000001</v>
      </c>
    </row>
    <row r="74" spans="1:120" ht="15.75" thickBot="1" x14ac:dyDescent="0.3">
      <c r="A74" s="9" t="s">
        <v>178</v>
      </c>
      <c r="B74" s="348">
        <v>0</v>
      </c>
      <c r="C74" s="348">
        <v>0</v>
      </c>
      <c r="D74" s="348">
        <v>0</v>
      </c>
      <c r="E74" s="348">
        <v>165815.71</v>
      </c>
      <c r="F74" s="348">
        <v>0</v>
      </c>
      <c r="G74" s="339">
        <v>1453859.38</v>
      </c>
      <c r="H74" s="348">
        <v>0</v>
      </c>
      <c r="I74" s="348">
        <v>1601945</v>
      </c>
      <c r="J74" s="348">
        <v>0</v>
      </c>
      <c r="K74" s="348">
        <v>0</v>
      </c>
      <c r="L74" s="348">
        <v>0</v>
      </c>
      <c r="M74" s="348">
        <v>0</v>
      </c>
      <c r="N74" s="348">
        <v>494060.18</v>
      </c>
      <c r="O74" s="348">
        <v>0</v>
      </c>
      <c r="P74" s="348">
        <v>570252.94999999995</v>
      </c>
      <c r="Q74" s="348">
        <v>37000.199999999997</v>
      </c>
      <c r="R74" s="348">
        <v>0</v>
      </c>
      <c r="S74" s="348">
        <v>1042130.21</v>
      </c>
      <c r="T74" s="348">
        <v>0</v>
      </c>
      <c r="U74" s="348"/>
      <c r="V74" s="348">
        <v>12000</v>
      </c>
      <c r="W74" s="348">
        <v>0</v>
      </c>
      <c r="X74" s="348">
        <v>6434965.4000000004</v>
      </c>
      <c r="Y74" s="348">
        <v>0</v>
      </c>
      <c r="Z74" s="348">
        <v>235743.73</v>
      </c>
      <c r="AA74" s="348">
        <v>0</v>
      </c>
      <c r="AB74" s="348">
        <v>0</v>
      </c>
      <c r="AC74" s="348">
        <v>10155.99</v>
      </c>
      <c r="AD74" s="348">
        <v>0</v>
      </c>
      <c r="AE74" s="348">
        <v>899125.38</v>
      </c>
      <c r="AF74" s="348">
        <v>0</v>
      </c>
      <c r="AG74" s="348">
        <v>0</v>
      </c>
      <c r="AH74" s="348">
        <v>508422.21</v>
      </c>
      <c r="AI74" s="348">
        <v>0</v>
      </c>
      <c r="AJ74" s="348"/>
      <c r="AK74" s="348">
        <v>0</v>
      </c>
      <c r="AL74" s="348">
        <v>4339100.5599999996</v>
      </c>
      <c r="AM74" s="348">
        <v>9460</v>
      </c>
      <c r="AN74" s="348">
        <v>0</v>
      </c>
      <c r="AO74" s="348"/>
      <c r="AP74" s="348">
        <v>15430.81</v>
      </c>
      <c r="AQ74" s="348">
        <v>411581.29</v>
      </c>
      <c r="AR74" s="348">
        <v>377687.37</v>
      </c>
      <c r="AS74" s="348">
        <v>29330</v>
      </c>
      <c r="AT74" s="348">
        <v>0</v>
      </c>
      <c r="AU74" s="348">
        <v>142444.31</v>
      </c>
      <c r="AV74" s="348">
        <v>6138.72</v>
      </c>
      <c r="AW74" s="348">
        <v>0</v>
      </c>
      <c r="AX74" s="348">
        <v>14904.51</v>
      </c>
      <c r="AY74" s="348">
        <v>0</v>
      </c>
      <c r="AZ74" s="348">
        <v>9326.15</v>
      </c>
      <c r="BA74" s="348">
        <v>3083897.76</v>
      </c>
      <c r="BB74" s="348">
        <v>0</v>
      </c>
      <c r="BC74" s="348">
        <v>1408065.66</v>
      </c>
      <c r="BD74" s="348">
        <v>0</v>
      </c>
      <c r="BE74" s="348">
        <v>0</v>
      </c>
      <c r="BF74" s="348">
        <v>755640.28</v>
      </c>
      <c r="BG74" s="348">
        <v>144255</v>
      </c>
      <c r="BH74" s="348">
        <v>11433.98</v>
      </c>
      <c r="BI74" s="348">
        <v>0</v>
      </c>
      <c r="BJ74" s="348">
        <v>96028.64</v>
      </c>
      <c r="BK74" s="348">
        <v>131831.46</v>
      </c>
      <c r="BL74" s="348"/>
      <c r="BM74" s="348">
        <v>0</v>
      </c>
      <c r="BN74" s="348">
        <v>929.48</v>
      </c>
      <c r="BO74" s="348">
        <v>0</v>
      </c>
      <c r="BP74" s="348">
        <v>7100</v>
      </c>
      <c r="BQ74" s="348">
        <v>2210.58</v>
      </c>
      <c r="BR74" s="348"/>
      <c r="BS74" s="348">
        <v>424396.67</v>
      </c>
      <c r="BT74" s="348">
        <v>662651.86</v>
      </c>
      <c r="BU74" s="348">
        <v>0</v>
      </c>
      <c r="BV74" s="348">
        <v>0</v>
      </c>
      <c r="BW74" s="348">
        <v>861218.69</v>
      </c>
      <c r="BX74" s="348">
        <v>1277031</v>
      </c>
      <c r="BY74" s="348"/>
      <c r="BZ74" s="348">
        <v>0</v>
      </c>
      <c r="CA74" s="348"/>
      <c r="CB74" s="348">
        <v>27117.85</v>
      </c>
      <c r="CC74" s="348">
        <v>0</v>
      </c>
      <c r="CD74" s="348">
        <v>1910742</v>
      </c>
      <c r="CE74" s="348">
        <v>359435.55</v>
      </c>
      <c r="CF74" s="348">
        <v>979071.78</v>
      </c>
      <c r="CG74" s="348">
        <v>150541.68</v>
      </c>
      <c r="CH74" s="348">
        <v>14556.9</v>
      </c>
      <c r="CI74" s="348">
        <v>0</v>
      </c>
      <c r="CJ74" s="348">
        <v>0</v>
      </c>
      <c r="CK74" s="348">
        <v>75717</v>
      </c>
      <c r="CL74" s="348">
        <v>0</v>
      </c>
      <c r="CM74" s="348">
        <v>4264730.2699999996</v>
      </c>
      <c r="CN74" s="348">
        <v>35777.14</v>
      </c>
      <c r="CO74" s="348">
        <v>0</v>
      </c>
      <c r="CP74" s="348">
        <v>118400</v>
      </c>
      <c r="CQ74" s="348">
        <v>0</v>
      </c>
      <c r="CR74" s="348"/>
      <c r="CS74" s="348">
        <v>0</v>
      </c>
      <c r="CT74" s="348">
        <v>5123.8599999999997</v>
      </c>
      <c r="CU74" s="348">
        <v>0</v>
      </c>
      <c r="CV74" s="348">
        <v>216480.62</v>
      </c>
      <c r="CW74" s="348">
        <v>0</v>
      </c>
      <c r="CX74" s="348">
        <v>0</v>
      </c>
      <c r="CY74" s="348">
        <v>0</v>
      </c>
      <c r="CZ74" s="348"/>
      <c r="DA74" s="348">
        <v>308838.06</v>
      </c>
      <c r="DB74" s="348">
        <v>26000.32</v>
      </c>
      <c r="DC74" s="348">
        <v>0</v>
      </c>
      <c r="DD74" s="348">
        <v>0</v>
      </c>
      <c r="DE74" s="348">
        <v>0</v>
      </c>
      <c r="DF74" s="348">
        <v>0</v>
      </c>
      <c r="DG74" s="348">
        <v>593099.11</v>
      </c>
      <c r="DH74" s="348">
        <v>0</v>
      </c>
      <c r="DI74" s="348">
        <v>0</v>
      </c>
      <c r="DJ74" s="348">
        <v>198353.83</v>
      </c>
      <c r="DK74" s="348"/>
      <c r="DL74" s="348">
        <v>85453.75</v>
      </c>
      <c r="DM74" s="348">
        <v>0</v>
      </c>
      <c r="DN74" s="348">
        <v>396552.87</v>
      </c>
      <c r="DO74" s="349">
        <v>241683</v>
      </c>
      <c r="DP74" s="350">
        <f t="shared" si="4"/>
        <v>37695246.710000001</v>
      </c>
    </row>
    <row r="75" spans="1:120" ht="15.75" thickBot="1" x14ac:dyDescent="0.3">
      <c r="A75" s="9" t="s">
        <v>179</v>
      </c>
      <c r="B75" s="348">
        <v>514869.45</v>
      </c>
      <c r="C75" s="348">
        <v>10000</v>
      </c>
      <c r="D75" s="348">
        <v>398522.11</v>
      </c>
      <c r="E75" s="348">
        <v>2900</v>
      </c>
      <c r="F75" s="348">
        <v>109660</v>
      </c>
      <c r="G75" s="339">
        <v>1066046.8799999999</v>
      </c>
      <c r="H75" s="348">
        <v>424184.62</v>
      </c>
      <c r="I75" s="348">
        <v>2142049</v>
      </c>
      <c r="J75" s="348">
        <v>222976</v>
      </c>
      <c r="K75" s="348">
        <v>106886.36</v>
      </c>
      <c r="L75" s="348">
        <v>43443.9</v>
      </c>
      <c r="M75" s="348">
        <v>51262</v>
      </c>
      <c r="N75" s="348">
        <v>961760.99</v>
      </c>
      <c r="O75" s="348">
        <v>150987</v>
      </c>
      <c r="P75" s="348">
        <v>407669.95</v>
      </c>
      <c r="Q75" s="348">
        <v>877310.54</v>
      </c>
      <c r="R75" s="348">
        <v>375000</v>
      </c>
      <c r="S75" s="348">
        <v>489606.11</v>
      </c>
      <c r="T75" s="348">
        <v>0</v>
      </c>
      <c r="U75" s="348"/>
      <c r="V75" s="348">
        <v>0</v>
      </c>
      <c r="W75" s="348">
        <v>179800</v>
      </c>
      <c r="X75" s="348">
        <v>2395197.2000000002</v>
      </c>
      <c r="Y75" s="348">
        <v>147707.72</v>
      </c>
      <c r="Z75" s="348">
        <v>873293.39</v>
      </c>
      <c r="AA75" s="348">
        <v>36123.949999999997</v>
      </c>
      <c r="AB75" s="348">
        <v>29742.959999999999</v>
      </c>
      <c r="AC75" s="348">
        <v>60906.5</v>
      </c>
      <c r="AD75" s="348">
        <v>134442.6</v>
      </c>
      <c r="AE75" s="348">
        <v>2002422.44</v>
      </c>
      <c r="AF75" s="348">
        <v>71433</v>
      </c>
      <c r="AG75" s="348">
        <v>0</v>
      </c>
      <c r="AH75" s="348">
        <v>241734.7</v>
      </c>
      <c r="AI75" s="348">
        <v>0</v>
      </c>
      <c r="AJ75" s="348"/>
      <c r="AK75" s="348">
        <v>899655.24</v>
      </c>
      <c r="AL75" s="348">
        <v>606894.56999999995</v>
      </c>
      <c r="AM75" s="348">
        <v>0</v>
      </c>
      <c r="AN75" s="348">
        <v>50924</v>
      </c>
      <c r="AO75" s="348"/>
      <c r="AP75" s="348">
        <v>85662.34</v>
      </c>
      <c r="AQ75" s="348">
        <v>235157.35</v>
      </c>
      <c r="AR75" s="348">
        <v>1267576.8400000001</v>
      </c>
      <c r="AS75" s="348">
        <v>263926.74</v>
      </c>
      <c r="AT75" s="348">
        <v>160549.6</v>
      </c>
      <c r="AU75" s="348">
        <v>345732.92</v>
      </c>
      <c r="AV75" s="348">
        <v>99877.35</v>
      </c>
      <c r="AW75" s="348">
        <v>0</v>
      </c>
      <c r="AX75" s="348">
        <v>428855.9</v>
      </c>
      <c r="AY75" s="348">
        <v>596091.64</v>
      </c>
      <c r="AZ75" s="348">
        <v>0</v>
      </c>
      <c r="BA75" s="348">
        <v>5141331.96</v>
      </c>
      <c r="BB75" s="348">
        <v>174315.77</v>
      </c>
      <c r="BC75" s="348">
        <v>494990.45</v>
      </c>
      <c r="BD75" s="348">
        <v>0</v>
      </c>
      <c r="BE75" s="348">
        <v>51123.85</v>
      </c>
      <c r="BF75" s="348">
        <v>0</v>
      </c>
      <c r="BG75" s="348">
        <v>81915</v>
      </c>
      <c r="BH75" s="348">
        <v>217993.91</v>
      </c>
      <c r="BI75" s="348">
        <v>72879.320000000007</v>
      </c>
      <c r="BJ75" s="348">
        <v>280379.34000000003</v>
      </c>
      <c r="BK75" s="348">
        <v>1930741.61</v>
      </c>
      <c r="BL75" s="348"/>
      <c r="BM75" s="348">
        <v>0</v>
      </c>
      <c r="BN75" s="348">
        <v>459365.45</v>
      </c>
      <c r="BO75" s="348">
        <v>0</v>
      </c>
      <c r="BP75" s="348">
        <v>278668</v>
      </c>
      <c r="BQ75" s="348">
        <v>95105.99</v>
      </c>
      <c r="BR75" s="348"/>
      <c r="BS75" s="348">
        <v>2200200</v>
      </c>
      <c r="BT75" s="348">
        <v>286209.71999999997</v>
      </c>
      <c r="BU75" s="348">
        <v>33286</v>
      </c>
      <c r="BV75" s="348">
        <v>53221.9</v>
      </c>
      <c r="BW75" s="348">
        <v>464107.05</v>
      </c>
      <c r="BX75" s="348">
        <v>1929652</v>
      </c>
      <c r="BY75" s="348"/>
      <c r="BZ75" s="348">
        <v>15000</v>
      </c>
      <c r="CA75" s="348"/>
      <c r="CB75" s="348">
        <v>433266.9</v>
      </c>
      <c r="CC75" s="348">
        <v>359544.25</v>
      </c>
      <c r="CD75" s="348">
        <v>353119.4</v>
      </c>
      <c r="CE75" s="348">
        <v>1135533.72</v>
      </c>
      <c r="CF75" s="348">
        <v>135365.72</v>
      </c>
      <c r="CG75" s="348">
        <v>370847.79</v>
      </c>
      <c r="CH75" s="348">
        <v>0</v>
      </c>
      <c r="CI75" s="348">
        <v>705036.51</v>
      </c>
      <c r="CJ75" s="348">
        <v>103004.53</v>
      </c>
      <c r="CK75" s="348">
        <v>694308.72</v>
      </c>
      <c r="CL75" s="348">
        <v>351708.56</v>
      </c>
      <c r="CM75" s="348">
        <v>2304748.67</v>
      </c>
      <c r="CN75" s="348">
        <v>347710.59</v>
      </c>
      <c r="CO75" s="348">
        <v>85455</v>
      </c>
      <c r="CP75" s="348">
        <v>190455.9</v>
      </c>
      <c r="CQ75" s="348">
        <v>15283</v>
      </c>
      <c r="CR75" s="348"/>
      <c r="CS75" s="348">
        <v>45990</v>
      </c>
      <c r="CT75" s="348">
        <v>0</v>
      </c>
      <c r="CU75" s="348">
        <v>96554.1</v>
      </c>
      <c r="CV75" s="348">
        <v>203950.98</v>
      </c>
      <c r="CW75" s="348">
        <v>232092.6</v>
      </c>
      <c r="CX75" s="348">
        <v>189766.9</v>
      </c>
      <c r="CY75" s="348">
        <v>820902.31</v>
      </c>
      <c r="CZ75" s="348"/>
      <c r="DA75" s="348">
        <v>705705.84</v>
      </c>
      <c r="DB75" s="348">
        <v>720520.5</v>
      </c>
      <c r="DC75" s="348">
        <v>99255.5</v>
      </c>
      <c r="DD75" s="348">
        <v>83872</v>
      </c>
      <c r="DE75" s="348">
        <v>249957.89</v>
      </c>
      <c r="DF75" s="348">
        <v>132585.01</v>
      </c>
      <c r="DG75" s="348">
        <v>1360503.23</v>
      </c>
      <c r="DH75" s="348">
        <v>125543.25</v>
      </c>
      <c r="DI75" s="348">
        <v>210856</v>
      </c>
      <c r="DJ75" s="348">
        <v>199271.82</v>
      </c>
      <c r="DK75" s="348"/>
      <c r="DL75" s="348">
        <v>0</v>
      </c>
      <c r="DM75" s="348">
        <v>122994.12</v>
      </c>
      <c r="DN75" s="348">
        <v>1159162.83</v>
      </c>
      <c r="DO75" s="349">
        <v>180547</v>
      </c>
      <c r="DP75" s="350">
        <f t="shared" si="4"/>
        <v>48354752.32</v>
      </c>
    </row>
    <row r="76" spans="1:120" ht="15.75" thickBot="1" x14ac:dyDescent="0.3">
      <c r="A76" s="9" t="s">
        <v>180</v>
      </c>
      <c r="B76" s="348">
        <v>633998.51</v>
      </c>
      <c r="C76" s="348">
        <v>211573.42</v>
      </c>
      <c r="D76" s="348">
        <v>78225</v>
      </c>
      <c r="E76" s="348">
        <v>158842.79999999999</v>
      </c>
      <c r="F76" s="348">
        <v>127276</v>
      </c>
      <c r="G76" s="339">
        <v>1351686.41</v>
      </c>
      <c r="H76" s="348">
        <v>121009</v>
      </c>
      <c r="I76" s="348">
        <v>3037235</v>
      </c>
      <c r="J76" s="348">
        <v>208608.71</v>
      </c>
      <c r="K76" s="348">
        <v>87611.6</v>
      </c>
      <c r="L76" s="348">
        <v>0</v>
      </c>
      <c r="M76" s="348">
        <v>70898.100000000006</v>
      </c>
      <c r="N76" s="348">
        <v>1895828.43</v>
      </c>
      <c r="O76" s="348">
        <v>0</v>
      </c>
      <c r="P76" s="348">
        <v>982299.36</v>
      </c>
      <c r="Q76" s="348">
        <v>306707.53000000003</v>
      </c>
      <c r="R76" s="348">
        <v>102000</v>
      </c>
      <c r="S76" s="348">
        <v>1298643.8600000001</v>
      </c>
      <c r="T76" s="348">
        <v>86554.9</v>
      </c>
      <c r="U76" s="348"/>
      <c r="V76" s="348">
        <v>32513.8</v>
      </c>
      <c r="W76" s="348">
        <v>502960</v>
      </c>
      <c r="X76" s="348">
        <v>4295157</v>
      </c>
      <c r="Y76" s="348">
        <v>364036.8</v>
      </c>
      <c r="Z76" s="348">
        <v>1052074.8999999999</v>
      </c>
      <c r="AA76" s="348">
        <v>66554.149999999994</v>
      </c>
      <c r="AB76" s="348">
        <v>104245</v>
      </c>
      <c r="AC76" s="348">
        <v>82241.45</v>
      </c>
      <c r="AD76" s="348">
        <v>372807.3</v>
      </c>
      <c r="AE76" s="348">
        <v>2110129.7999999998</v>
      </c>
      <c r="AF76" s="348">
        <v>0</v>
      </c>
      <c r="AG76" s="348">
        <v>40200</v>
      </c>
      <c r="AH76" s="348">
        <v>39308.79</v>
      </c>
      <c r="AI76" s="348">
        <v>36400</v>
      </c>
      <c r="AJ76" s="348"/>
      <c r="AK76" s="348">
        <v>355036.05</v>
      </c>
      <c r="AL76" s="348">
        <v>606894.56999999995</v>
      </c>
      <c r="AM76" s="348">
        <v>146684</v>
      </c>
      <c r="AN76" s="348">
        <v>33211.99</v>
      </c>
      <c r="AO76" s="348"/>
      <c r="AP76" s="348">
        <v>129605.5</v>
      </c>
      <c r="AQ76" s="348">
        <v>509169.93</v>
      </c>
      <c r="AR76" s="348">
        <v>1240798.6100000001</v>
      </c>
      <c r="AS76" s="348">
        <v>104552</v>
      </c>
      <c r="AT76" s="348">
        <v>405859.75</v>
      </c>
      <c r="AU76" s="348">
        <v>371205.16</v>
      </c>
      <c r="AV76" s="348">
        <v>155433.23000000001</v>
      </c>
      <c r="AW76" s="348">
        <v>102700</v>
      </c>
      <c r="AX76" s="348">
        <v>263211.64</v>
      </c>
      <c r="AY76" s="348">
        <v>94475.18</v>
      </c>
      <c r="AZ76" s="348">
        <v>281256.49</v>
      </c>
      <c r="BA76" s="348">
        <v>4175830.14</v>
      </c>
      <c r="BB76" s="348">
        <v>398721.31</v>
      </c>
      <c r="BC76" s="348">
        <v>549673.12</v>
      </c>
      <c r="BD76" s="348">
        <v>5244</v>
      </c>
      <c r="BE76" s="348">
        <v>91233.9</v>
      </c>
      <c r="BF76" s="348">
        <v>378335.03</v>
      </c>
      <c r="BG76" s="348">
        <v>307763</v>
      </c>
      <c r="BH76" s="348">
        <v>99123.98</v>
      </c>
      <c r="BI76" s="348">
        <v>120962.5</v>
      </c>
      <c r="BJ76" s="348">
        <v>438343.2</v>
      </c>
      <c r="BK76" s="348">
        <v>2129275.65</v>
      </c>
      <c r="BL76" s="348"/>
      <c r="BM76" s="348">
        <v>149818.75</v>
      </c>
      <c r="BN76" s="348">
        <v>191655.9</v>
      </c>
      <c r="BO76" s="348">
        <v>0</v>
      </c>
      <c r="BP76" s="348">
        <v>359050</v>
      </c>
      <c r="BQ76" s="348">
        <v>50170</v>
      </c>
      <c r="BR76" s="348"/>
      <c r="BS76" s="348">
        <v>1449254.48</v>
      </c>
      <c r="BT76" s="348">
        <v>654854.18000000005</v>
      </c>
      <c r="BU76" s="348">
        <v>51233.85</v>
      </c>
      <c r="BV76" s="348">
        <v>22123.8</v>
      </c>
      <c r="BW76" s="348">
        <v>725347.24</v>
      </c>
      <c r="BX76" s="348">
        <v>106586</v>
      </c>
      <c r="BY76" s="348"/>
      <c r="BZ76" s="348">
        <v>70500</v>
      </c>
      <c r="CA76" s="348"/>
      <c r="CB76" s="348">
        <v>157789.66</v>
      </c>
      <c r="CC76" s="348">
        <v>298766.45</v>
      </c>
      <c r="CD76" s="348">
        <v>363929</v>
      </c>
      <c r="CE76" s="348">
        <v>997569.46</v>
      </c>
      <c r="CF76" s="348">
        <v>263840.01</v>
      </c>
      <c r="CG76" s="348">
        <v>183879.64</v>
      </c>
      <c r="CH76" s="348">
        <v>155368.51999999999</v>
      </c>
      <c r="CI76" s="348">
        <v>37800</v>
      </c>
      <c r="CJ76" s="348">
        <v>33211</v>
      </c>
      <c r="CK76" s="348">
        <v>540139.02</v>
      </c>
      <c r="CL76" s="348">
        <v>69019.37</v>
      </c>
      <c r="CM76" s="348">
        <v>3751140.98</v>
      </c>
      <c r="CN76" s="348">
        <v>152966.47</v>
      </c>
      <c r="CO76" s="348">
        <v>118600</v>
      </c>
      <c r="CP76" s="348">
        <v>651180</v>
      </c>
      <c r="CQ76" s="348">
        <v>14939.21</v>
      </c>
      <c r="CR76" s="348"/>
      <c r="CS76" s="348">
        <v>51300</v>
      </c>
      <c r="CT76" s="348">
        <v>44332.1</v>
      </c>
      <c r="CU76" s="348">
        <v>27887.5</v>
      </c>
      <c r="CV76" s="348">
        <v>381054.98</v>
      </c>
      <c r="CW76" s="348">
        <v>0</v>
      </c>
      <c r="CX76" s="348">
        <v>31233.45</v>
      </c>
      <c r="CY76" s="348">
        <v>392485.26</v>
      </c>
      <c r="CZ76" s="348"/>
      <c r="DA76" s="348">
        <v>281955.81</v>
      </c>
      <c r="DB76" s="348">
        <v>289936.8</v>
      </c>
      <c r="DC76" s="348">
        <v>47072.95</v>
      </c>
      <c r="DD76" s="348">
        <v>173635.39</v>
      </c>
      <c r="DE76" s="348">
        <v>67021.48</v>
      </c>
      <c r="DF76" s="348">
        <v>840818.64</v>
      </c>
      <c r="DG76" s="348">
        <v>888837.31</v>
      </c>
      <c r="DH76" s="348">
        <v>70988.45</v>
      </c>
      <c r="DI76" s="348">
        <v>325666.05</v>
      </c>
      <c r="DJ76" s="348">
        <v>352106.43</v>
      </c>
      <c r="DK76" s="348"/>
      <c r="DL76" s="348">
        <v>273959.89</v>
      </c>
      <c r="DM76" s="348">
        <v>219342.56</v>
      </c>
      <c r="DN76" s="348">
        <v>2198188.84</v>
      </c>
      <c r="DO76" s="349">
        <v>460852</v>
      </c>
      <c r="DP76" s="350">
        <f t="shared" si="4"/>
        <v>52391636.429999992</v>
      </c>
    </row>
    <row r="77" spans="1:120" ht="15.75" thickBot="1" x14ac:dyDescent="0.3">
      <c r="A77" s="9" t="s">
        <v>181</v>
      </c>
      <c r="B77" s="348">
        <v>118273.60000000001</v>
      </c>
      <c r="C77" s="348">
        <v>206342.26</v>
      </c>
      <c r="D77" s="348">
        <v>122724.52</v>
      </c>
      <c r="E77" s="348">
        <v>42188.04</v>
      </c>
      <c r="F77" s="348">
        <v>260135</v>
      </c>
      <c r="G77" s="339">
        <v>372622.64</v>
      </c>
      <c r="H77" s="348">
        <v>55796</v>
      </c>
      <c r="I77" s="348">
        <v>447967</v>
      </c>
      <c r="J77" s="348">
        <v>227370.44</v>
      </c>
      <c r="K77" s="348">
        <v>39064.400000000001</v>
      </c>
      <c r="L77" s="348">
        <v>52885.73</v>
      </c>
      <c r="M77" s="348">
        <v>9758</v>
      </c>
      <c r="N77" s="348">
        <v>412476.14</v>
      </c>
      <c r="O77" s="348">
        <v>159602.95000000001</v>
      </c>
      <c r="P77" s="348">
        <v>264013.71999999997</v>
      </c>
      <c r="Q77" s="348">
        <v>211782.6</v>
      </c>
      <c r="R77" s="348">
        <v>116056.52</v>
      </c>
      <c r="S77" s="348">
        <v>860416.65</v>
      </c>
      <c r="T77" s="348">
        <v>22865</v>
      </c>
      <c r="U77" s="348"/>
      <c r="V77" s="348">
        <v>310694.40000000002</v>
      </c>
      <c r="W77" s="348">
        <v>85670</v>
      </c>
      <c r="X77" s="348">
        <v>10315479.810000001</v>
      </c>
      <c r="Y77" s="348">
        <v>276746.69</v>
      </c>
      <c r="Z77" s="348">
        <v>357271.88</v>
      </c>
      <c r="AA77" s="348">
        <v>64800</v>
      </c>
      <c r="AB77" s="348">
        <v>57443.199999999997</v>
      </c>
      <c r="AC77" s="348">
        <v>34312.51</v>
      </c>
      <c r="AD77" s="348">
        <v>305673.90000000002</v>
      </c>
      <c r="AE77" s="348">
        <v>473600</v>
      </c>
      <c r="AF77" s="348">
        <v>61877</v>
      </c>
      <c r="AG77" s="348">
        <v>419684.59</v>
      </c>
      <c r="AH77" s="348">
        <v>169879</v>
      </c>
      <c r="AI77" s="348">
        <v>22850</v>
      </c>
      <c r="AJ77" s="348"/>
      <c r="AK77" s="348">
        <v>54404</v>
      </c>
      <c r="AL77" s="348">
        <v>150750</v>
      </c>
      <c r="AM77" s="348">
        <v>50305.72</v>
      </c>
      <c r="AN77" s="348">
        <v>22460.5</v>
      </c>
      <c r="AO77" s="348"/>
      <c r="AP77" s="348">
        <v>47160.959999999999</v>
      </c>
      <c r="AQ77" s="348">
        <v>42760</v>
      </c>
      <c r="AR77" s="348">
        <v>155987.20000000001</v>
      </c>
      <c r="AS77" s="348">
        <v>3266035.66</v>
      </c>
      <c r="AT77" s="348">
        <v>247732.44</v>
      </c>
      <c r="AU77" s="348">
        <v>495481.86</v>
      </c>
      <c r="AV77" s="348">
        <v>90085.66</v>
      </c>
      <c r="AW77" s="348">
        <v>277480.06</v>
      </c>
      <c r="AX77" s="348">
        <v>342890.84</v>
      </c>
      <c r="AY77" s="348">
        <v>4852</v>
      </c>
      <c r="AZ77" s="348">
        <v>126730</v>
      </c>
      <c r="BA77" s="348">
        <v>894962.53</v>
      </c>
      <c r="BB77" s="348">
        <v>16791</v>
      </c>
      <c r="BC77" s="348">
        <v>908398.48</v>
      </c>
      <c r="BD77" s="348">
        <v>16500</v>
      </c>
      <c r="BE77" s="348">
        <v>21373</v>
      </c>
      <c r="BF77" s="348">
        <v>110207.23</v>
      </c>
      <c r="BG77" s="348">
        <v>57086</v>
      </c>
      <c r="BH77" s="348">
        <v>50887.81</v>
      </c>
      <c r="BI77" s="348">
        <v>85747.199999999997</v>
      </c>
      <c r="BJ77" s="348">
        <v>58234.9</v>
      </c>
      <c r="BK77" s="348">
        <v>1524703.7</v>
      </c>
      <c r="BL77" s="348"/>
      <c r="BM77" s="348">
        <v>6742.5</v>
      </c>
      <c r="BN77" s="348">
        <v>659822.85</v>
      </c>
      <c r="BO77" s="348">
        <v>68219.8</v>
      </c>
      <c r="BP77" s="348">
        <v>7257</v>
      </c>
      <c r="BQ77" s="348">
        <v>0</v>
      </c>
      <c r="BR77" s="348"/>
      <c r="BS77" s="348">
        <v>6815447.3600000003</v>
      </c>
      <c r="BT77" s="348">
        <v>36347.17</v>
      </c>
      <c r="BU77" s="348">
        <v>49998.9</v>
      </c>
      <c r="BV77" s="348">
        <v>145742.39999999999</v>
      </c>
      <c r="BW77" s="348">
        <v>571485.12</v>
      </c>
      <c r="BX77" s="348">
        <v>227145</v>
      </c>
      <c r="BY77" s="348"/>
      <c r="BZ77" s="348">
        <v>21386.07</v>
      </c>
      <c r="CA77" s="348"/>
      <c r="CB77" s="348">
        <v>282668.79999999999</v>
      </c>
      <c r="CC77" s="348">
        <v>133792.66</v>
      </c>
      <c r="CD77" s="348">
        <v>96789</v>
      </c>
      <c r="CE77" s="348">
        <v>195040.74</v>
      </c>
      <c r="CF77" s="348">
        <v>264087.96999999997</v>
      </c>
      <c r="CG77" s="348">
        <v>46464.959999999999</v>
      </c>
      <c r="CH77" s="348">
        <v>283090</v>
      </c>
      <c r="CI77" s="348">
        <v>51688</v>
      </c>
      <c r="CJ77" s="348">
        <v>91452.97</v>
      </c>
      <c r="CK77" s="348">
        <v>255039.9</v>
      </c>
      <c r="CL77" s="348">
        <v>29057.42</v>
      </c>
      <c r="CM77" s="348">
        <v>3485594.61</v>
      </c>
      <c r="CN77" s="348">
        <v>240431.98</v>
      </c>
      <c r="CO77" s="348">
        <v>197400</v>
      </c>
      <c r="CP77" s="348">
        <v>15370</v>
      </c>
      <c r="CQ77" s="348">
        <v>15477.21</v>
      </c>
      <c r="CR77" s="348"/>
      <c r="CS77" s="348">
        <v>112092.35</v>
      </c>
      <c r="CT77" s="348">
        <v>15443.25</v>
      </c>
      <c r="CU77" s="348">
        <v>112426.18</v>
      </c>
      <c r="CV77" s="348">
        <v>125740.83</v>
      </c>
      <c r="CW77" s="348">
        <v>0</v>
      </c>
      <c r="CX77" s="348">
        <v>71884.800000000003</v>
      </c>
      <c r="CY77" s="348">
        <v>410098.31</v>
      </c>
      <c r="CZ77" s="348"/>
      <c r="DA77" s="348">
        <v>74275</v>
      </c>
      <c r="DB77" s="348">
        <v>111716.36</v>
      </c>
      <c r="DC77" s="348">
        <v>52249.4</v>
      </c>
      <c r="DD77" s="348">
        <v>104554.28</v>
      </c>
      <c r="DE77" s="348">
        <v>113993.2</v>
      </c>
      <c r="DF77" s="348">
        <v>66261.509999999995</v>
      </c>
      <c r="DG77" s="348">
        <v>90727.8</v>
      </c>
      <c r="DH77" s="348">
        <v>635479.92000000004</v>
      </c>
      <c r="DI77" s="348">
        <v>1300001.03</v>
      </c>
      <c r="DJ77" s="348">
        <v>89629.41</v>
      </c>
      <c r="DK77" s="348"/>
      <c r="DL77" s="348">
        <v>16472.580000000002</v>
      </c>
      <c r="DM77" s="348">
        <v>49596.959999999999</v>
      </c>
      <c r="DN77" s="348">
        <v>243125.56</v>
      </c>
      <c r="DO77" s="349">
        <v>129701</v>
      </c>
      <c r="DP77" s="350">
        <f t="shared" si="4"/>
        <v>44296843.059999987</v>
      </c>
    </row>
    <row r="78" spans="1:120" ht="15.75" thickBot="1" x14ac:dyDescent="0.3">
      <c r="A78" s="9" t="s">
        <v>182</v>
      </c>
      <c r="B78" s="348">
        <v>202249</v>
      </c>
      <c r="C78" s="348">
        <v>0</v>
      </c>
      <c r="D78" s="348">
        <v>7225</v>
      </c>
      <c r="E78" s="348">
        <v>62232</v>
      </c>
      <c r="F78" s="348">
        <v>426266</v>
      </c>
      <c r="G78" s="339">
        <v>677256</v>
      </c>
      <c r="H78" s="348">
        <v>69914</v>
      </c>
      <c r="I78" s="348">
        <v>948309</v>
      </c>
      <c r="J78" s="348">
        <v>1573554</v>
      </c>
      <c r="K78" s="348">
        <v>0</v>
      </c>
      <c r="L78" s="348">
        <v>0</v>
      </c>
      <c r="M78" s="348">
        <v>0</v>
      </c>
      <c r="N78" s="348">
        <v>1178312</v>
      </c>
      <c r="O78" s="348">
        <v>39388</v>
      </c>
      <c r="P78" s="348">
        <v>0</v>
      </c>
      <c r="Q78" s="348">
        <v>0</v>
      </c>
      <c r="R78" s="348">
        <v>0</v>
      </c>
      <c r="S78" s="348">
        <v>836344</v>
      </c>
      <c r="T78" s="348">
        <v>0</v>
      </c>
      <c r="U78" s="348"/>
      <c r="V78" s="348">
        <v>707824</v>
      </c>
      <c r="W78" s="348">
        <v>0</v>
      </c>
      <c r="X78" s="348">
        <v>4584760</v>
      </c>
      <c r="Y78" s="348">
        <v>930351</v>
      </c>
      <c r="Z78" s="348">
        <v>145409</v>
      </c>
      <c r="AA78" s="348">
        <v>0</v>
      </c>
      <c r="AB78" s="348">
        <v>39390</v>
      </c>
      <c r="AC78" s="348">
        <v>0</v>
      </c>
      <c r="AD78" s="348">
        <v>0</v>
      </c>
      <c r="AE78" s="348">
        <v>1781778</v>
      </c>
      <c r="AF78" s="348">
        <v>0</v>
      </c>
      <c r="AG78" s="348">
        <v>0</v>
      </c>
      <c r="AH78" s="348">
        <v>0</v>
      </c>
      <c r="AI78" s="348">
        <v>0</v>
      </c>
      <c r="AJ78" s="348"/>
      <c r="AK78" s="348">
        <v>0</v>
      </c>
      <c r="AL78" s="348">
        <v>0</v>
      </c>
      <c r="AM78" s="348">
        <v>0</v>
      </c>
      <c r="AN78" s="348">
        <v>0</v>
      </c>
      <c r="AO78" s="348"/>
      <c r="AP78" s="348">
        <v>0</v>
      </c>
      <c r="AQ78" s="348">
        <v>0</v>
      </c>
      <c r="AR78" s="348">
        <v>0</v>
      </c>
      <c r="AS78" s="348">
        <v>176125</v>
      </c>
      <c r="AT78" s="348">
        <v>0</v>
      </c>
      <c r="AU78" s="348">
        <v>0</v>
      </c>
      <c r="AV78" s="348">
        <v>1907000</v>
      </c>
      <c r="AW78" s="348">
        <v>0</v>
      </c>
      <c r="AX78" s="348">
        <v>0</v>
      </c>
      <c r="AY78" s="348">
        <v>0</v>
      </c>
      <c r="AZ78" s="348">
        <v>0</v>
      </c>
      <c r="BA78" s="348">
        <v>4538363</v>
      </c>
      <c r="BB78" s="348">
        <v>0</v>
      </c>
      <c r="BC78" s="348">
        <v>357153.98</v>
      </c>
      <c r="BD78" s="348">
        <v>0</v>
      </c>
      <c r="BE78" s="348">
        <v>0</v>
      </c>
      <c r="BF78" s="348">
        <v>62493</v>
      </c>
      <c r="BG78" s="348">
        <v>0</v>
      </c>
      <c r="BH78" s="348">
        <v>0</v>
      </c>
      <c r="BI78" s="348">
        <v>0</v>
      </c>
      <c r="BJ78" s="348">
        <v>0</v>
      </c>
      <c r="BK78" s="348">
        <v>212783</v>
      </c>
      <c r="BL78" s="348"/>
      <c r="BM78" s="348">
        <v>1677720</v>
      </c>
      <c r="BN78" s="348">
        <v>0</v>
      </c>
      <c r="BO78" s="348">
        <v>0</v>
      </c>
      <c r="BP78" s="348">
        <v>0</v>
      </c>
      <c r="BQ78" s="348">
        <v>0</v>
      </c>
      <c r="BR78" s="348"/>
      <c r="BS78" s="348">
        <v>0</v>
      </c>
      <c r="BT78" s="348">
        <v>538066</v>
      </c>
      <c r="BU78" s="348">
        <v>0</v>
      </c>
      <c r="BV78" s="348">
        <v>0</v>
      </c>
      <c r="BW78" s="348">
        <v>229660</v>
      </c>
      <c r="BX78" s="348">
        <v>2435063</v>
      </c>
      <c r="BY78" s="348"/>
      <c r="BZ78" s="348">
        <v>0</v>
      </c>
      <c r="CA78" s="348"/>
      <c r="CB78" s="348">
        <v>2772197</v>
      </c>
      <c r="CC78" s="348">
        <v>27258</v>
      </c>
      <c r="CD78" s="348">
        <v>54568</v>
      </c>
      <c r="CE78" s="348">
        <v>124158</v>
      </c>
      <c r="CF78" s="348">
        <v>173304</v>
      </c>
      <c r="CG78" s="348">
        <v>362204</v>
      </c>
      <c r="CH78" s="348">
        <v>0</v>
      </c>
      <c r="CI78" s="348">
        <v>0</v>
      </c>
      <c r="CJ78" s="348">
        <v>0</v>
      </c>
      <c r="CK78" s="348">
        <v>3047067</v>
      </c>
      <c r="CL78" s="348">
        <v>0</v>
      </c>
      <c r="CM78" s="348">
        <v>5979153</v>
      </c>
      <c r="CN78" s="348">
        <v>1329706</v>
      </c>
      <c r="CO78" s="348">
        <v>0</v>
      </c>
      <c r="CP78" s="348">
        <v>0</v>
      </c>
      <c r="CQ78" s="348">
        <v>0</v>
      </c>
      <c r="CR78" s="348"/>
      <c r="CS78" s="348">
        <v>325936.09999999998</v>
      </c>
      <c r="CT78" s="348">
        <v>0</v>
      </c>
      <c r="CU78" s="348">
        <v>0</v>
      </c>
      <c r="CV78" s="348">
        <v>0</v>
      </c>
      <c r="CW78" s="348">
        <v>0</v>
      </c>
      <c r="CX78" s="348">
        <v>0</v>
      </c>
      <c r="CY78" s="348">
        <v>0</v>
      </c>
      <c r="CZ78" s="348"/>
      <c r="DA78" s="348">
        <v>47626</v>
      </c>
      <c r="DB78" s="348">
        <v>145749</v>
      </c>
      <c r="DC78" s="348">
        <v>0</v>
      </c>
      <c r="DD78" s="348">
        <v>0</v>
      </c>
      <c r="DE78" s="348">
        <v>244219</v>
      </c>
      <c r="DF78" s="348">
        <v>0</v>
      </c>
      <c r="DG78" s="348">
        <v>0</v>
      </c>
      <c r="DH78" s="348">
        <v>0</v>
      </c>
      <c r="DI78" s="348">
        <v>15308</v>
      </c>
      <c r="DJ78" s="348">
        <v>534393</v>
      </c>
      <c r="DK78" s="348"/>
      <c r="DL78" s="348">
        <v>0</v>
      </c>
      <c r="DM78" s="348">
        <v>0</v>
      </c>
      <c r="DN78" s="348">
        <v>2297079</v>
      </c>
      <c r="DO78" s="349">
        <v>190317</v>
      </c>
      <c r="DP78" s="350">
        <f t="shared" si="4"/>
        <v>44015230.080000006</v>
      </c>
    </row>
    <row r="79" spans="1:120" ht="15.75" thickBot="1" x14ac:dyDescent="0.3">
      <c r="A79" s="9" t="s">
        <v>183</v>
      </c>
      <c r="B79" s="348">
        <v>0</v>
      </c>
      <c r="C79" s="348">
        <v>0</v>
      </c>
      <c r="D79" s="348">
        <v>0</v>
      </c>
      <c r="E79" s="348">
        <v>0</v>
      </c>
      <c r="F79" s="348">
        <v>0</v>
      </c>
      <c r="G79" s="339">
        <v>0</v>
      </c>
      <c r="H79" s="348">
        <v>0</v>
      </c>
      <c r="I79" s="348">
        <v>0</v>
      </c>
      <c r="J79" s="348">
        <v>0</v>
      </c>
      <c r="K79" s="348">
        <v>0</v>
      </c>
      <c r="L79" s="348">
        <v>0</v>
      </c>
      <c r="M79" s="348">
        <v>0</v>
      </c>
      <c r="N79" s="348">
        <v>0</v>
      </c>
      <c r="O79" s="348">
        <v>0</v>
      </c>
      <c r="P79" s="348">
        <v>0</v>
      </c>
      <c r="Q79" s="348">
        <v>0</v>
      </c>
      <c r="R79" s="348">
        <v>0</v>
      </c>
      <c r="S79" s="348">
        <v>0</v>
      </c>
      <c r="T79" s="348">
        <v>0</v>
      </c>
      <c r="U79" s="348"/>
      <c r="V79" s="348">
        <v>0</v>
      </c>
      <c r="W79" s="348">
        <v>0</v>
      </c>
      <c r="X79" s="348">
        <v>0</v>
      </c>
      <c r="Y79" s="348">
        <v>0</v>
      </c>
      <c r="Z79" s="348">
        <v>0</v>
      </c>
      <c r="AA79" s="348">
        <v>0</v>
      </c>
      <c r="AB79" s="348">
        <v>0</v>
      </c>
      <c r="AC79" s="348">
        <v>0</v>
      </c>
      <c r="AD79" s="348">
        <v>0</v>
      </c>
      <c r="AE79" s="348">
        <v>0</v>
      </c>
      <c r="AF79" s="348">
        <v>0</v>
      </c>
      <c r="AG79" s="348">
        <v>0</v>
      </c>
      <c r="AH79" s="348">
        <v>0</v>
      </c>
      <c r="AI79" s="348">
        <v>0</v>
      </c>
      <c r="AJ79" s="348"/>
      <c r="AK79" s="348">
        <v>0</v>
      </c>
      <c r="AL79" s="348">
        <v>0</v>
      </c>
      <c r="AM79" s="348">
        <v>0</v>
      </c>
      <c r="AN79" s="348">
        <v>0</v>
      </c>
      <c r="AO79" s="348"/>
      <c r="AP79" s="348">
        <v>0</v>
      </c>
      <c r="AQ79" s="348">
        <v>0</v>
      </c>
      <c r="AR79" s="348">
        <v>0</v>
      </c>
      <c r="AS79" s="348">
        <v>0</v>
      </c>
      <c r="AT79" s="348">
        <v>0</v>
      </c>
      <c r="AU79" s="348">
        <v>0</v>
      </c>
      <c r="AV79" s="348">
        <v>0</v>
      </c>
      <c r="AW79" s="348">
        <v>0</v>
      </c>
      <c r="AX79" s="348">
        <v>0</v>
      </c>
      <c r="AY79" s="348">
        <v>0</v>
      </c>
      <c r="AZ79" s="348">
        <v>0</v>
      </c>
      <c r="BA79" s="348">
        <v>0</v>
      </c>
      <c r="BB79" s="348">
        <v>0</v>
      </c>
      <c r="BC79" s="348">
        <v>0</v>
      </c>
      <c r="BD79" s="348">
        <v>0</v>
      </c>
      <c r="BE79" s="348">
        <v>0</v>
      </c>
      <c r="BF79" s="348">
        <v>748720.49</v>
      </c>
      <c r="BG79" s="348">
        <v>0</v>
      </c>
      <c r="BH79" s="348">
        <v>0</v>
      </c>
      <c r="BI79" s="348">
        <v>0</v>
      </c>
      <c r="BJ79" s="348">
        <v>0</v>
      </c>
      <c r="BK79" s="348">
        <v>0</v>
      </c>
      <c r="BL79" s="348"/>
      <c r="BM79" s="348">
        <v>0</v>
      </c>
      <c r="BN79" s="348">
        <v>0</v>
      </c>
      <c r="BO79" s="348">
        <v>0</v>
      </c>
      <c r="BP79" s="348">
        <v>0</v>
      </c>
      <c r="BQ79" s="348">
        <v>0</v>
      </c>
      <c r="BR79" s="348"/>
      <c r="BS79" s="348">
        <v>0</v>
      </c>
      <c r="BT79" s="348">
        <v>0</v>
      </c>
      <c r="BU79" s="348">
        <v>0</v>
      </c>
      <c r="BV79" s="348">
        <v>0</v>
      </c>
      <c r="BW79" s="348">
        <v>0</v>
      </c>
      <c r="BX79" s="348">
        <v>0</v>
      </c>
      <c r="BY79" s="348"/>
      <c r="BZ79" s="348">
        <v>0</v>
      </c>
      <c r="CA79" s="348"/>
      <c r="CB79" s="348">
        <v>0</v>
      </c>
      <c r="CC79" s="348">
        <v>7075270.25</v>
      </c>
      <c r="CD79" s="348">
        <v>0</v>
      </c>
      <c r="CE79" s="348">
        <v>0</v>
      </c>
      <c r="CF79" s="348">
        <v>0</v>
      </c>
      <c r="CG79" s="348">
        <v>0</v>
      </c>
      <c r="CH79" s="348">
        <v>0</v>
      </c>
      <c r="CI79" s="348">
        <v>0</v>
      </c>
      <c r="CJ79" s="348">
        <v>0</v>
      </c>
      <c r="CK79" s="348">
        <v>0</v>
      </c>
      <c r="CL79" s="348">
        <v>0</v>
      </c>
      <c r="CM79" s="348">
        <v>1327676.3999999999</v>
      </c>
      <c r="CN79" s="348">
        <v>0</v>
      </c>
      <c r="CO79" s="348">
        <v>0</v>
      </c>
      <c r="CP79" s="348">
        <v>0</v>
      </c>
      <c r="CQ79" s="348">
        <v>0</v>
      </c>
      <c r="CR79" s="348"/>
      <c r="CS79" s="348">
        <v>0</v>
      </c>
      <c r="CT79" s="348">
        <v>0</v>
      </c>
      <c r="CU79" s="348">
        <v>0</v>
      </c>
      <c r="CV79" s="348">
        <v>0</v>
      </c>
      <c r="CW79" s="348">
        <v>0</v>
      </c>
      <c r="CX79" s="348">
        <v>0</v>
      </c>
      <c r="CY79" s="348">
        <v>0</v>
      </c>
      <c r="CZ79" s="348"/>
      <c r="DA79" s="348">
        <v>0</v>
      </c>
      <c r="DB79" s="348">
        <v>0</v>
      </c>
      <c r="DC79" s="348">
        <v>0</v>
      </c>
      <c r="DD79" s="348">
        <v>0</v>
      </c>
      <c r="DE79" s="348">
        <v>0</v>
      </c>
      <c r="DF79" s="348">
        <v>0</v>
      </c>
      <c r="DG79" s="348">
        <v>0</v>
      </c>
      <c r="DH79" s="348">
        <v>0</v>
      </c>
      <c r="DI79" s="348">
        <v>0</v>
      </c>
      <c r="DJ79" s="348">
        <v>0</v>
      </c>
      <c r="DK79" s="348"/>
      <c r="DL79" s="348">
        <v>0</v>
      </c>
      <c r="DM79" s="348">
        <v>0</v>
      </c>
      <c r="DN79" s="348">
        <v>0</v>
      </c>
      <c r="DO79" s="349">
        <v>0</v>
      </c>
      <c r="DP79" s="350">
        <f t="shared" si="4"/>
        <v>9151667.1400000006</v>
      </c>
    </row>
    <row r="80" spans="1:120" ht="15.75" thickBot="1" x14ac:dyDescent="0.3">
      <c r="A80" s="9" t="s">
        <v>184</v>
      </c>
      <c r="B80" s="348">
        <v>0</v>
      </c>
      <c r="C80" s="348">
        <v>0</v>
      </c>
      <c r="D80" s="348">
        <v>0</v>
      </c>
      <c r="E80" s="348">
        <v>0</v>
      </c>
      <c r="F80" s="348">
        <v>0</v>
      </c>
      <c r="G80" s="339">
        <v>0</v>
      </c>
      <c r="H80" s="348">
        <v>0</v>
      </c>
      <c r="I80" s="348">
        <v>0</v>
      </c>
      <c r="J80" s="348">
        <v>0</v>
      </c>
      <c r="K80" s="348">
        <v>0</v>
      </c>
      <c r="L80" s="348">
        <v>0</v>
      </c>
      <c r="M80" s="348">
        <v>0</v>
      </c>
      <c r="N80" s="348">
        <v>0</v>
      </c>
      <c r="O80" s="348">
        <v>0</v>
      </c>
      <c r="P80" s="348">
        <v>0</v>
      </c>
      <c r="Q80" s="348">
        <v>0</v>
      </c>
      <c r="R80" s="348">
        <v>0</v>
      </c>
      <c r="S80" s="348">
        <v>0</v>
      </c>
      <c r="T80" s="348">
        <v>0</v>
      </c>
      <c r="U80" s="348"/>
      <c r="V80" s="348">
        <v>0</v>
      </c>
      <c r="W80" s="348">
        <v>0</v>
      </c>
      <c r="X80" s="348">
        <v>0</v>
      </c>
      <c r="Y80" s="348">
        <v>0</v>
      </c>
      <c r="Z80" s="348">
        <v>0</v>
      </c>
      <c r="AA80" s="348">
        <v>0</v>
      </c>
      <c r="AB80" s="348">
        <v>0</v>
      </c>
      <c r="AC80" s="348">
        <v>0</v>
      </c>
      <c r="AD80" s="348">
        <v>0</v>
      </c>
      <c r="AE80" s="348">
        <v>0</v>
      </c>
      <c r="AF80" s="348">
        <v>0</v>
      </c>
      <c r="AG80" s="348">
        <v>0</v>
      </c>
      <c r="AH80" s="348">
        <v>0</v>
      </c>
      <c r="AI80" s="348">
        <v>0</v>
      </c>
      <c r="AJ80" s="348"/>
      <c r="AK80" s="348">
        <v>0</v>
      </c>
      <c r="AL80" s="348">
        <v>0</v>
      </c>
      <c r="AM80" s="348">
        <v>0</v>
      </c>
      <c r="AN80" s="348">
        <v>0</v>
      </c>
      <c r="AO80" s="348"/>
      <c r="AP80" s="348">
        <v>0</v>
      </c>
      <c r="AQ80" s="348">
        <v>0</v>
      </c>
      <c r="AR80" s="348">
        <v>0</v>
      </c>
      <c r="AS80" s="348">
        <v>0</v>
      </c>
      <c r="AT80" s="348">
        <v>0</v>
      </c>
      <c r="AU80" s="348">
        <v>0</v>
      </c>
      <c r="AV80" s="348">
        <v>0</v>
      </c>
      <c r="AW80" s="348">
        <v>0</v>
      </c>
      <c r="AX80" s="348">
        <v>0</v>
      </c>
      <c r="AY80" s="348">
        <v>0</v>
      </c>
      <c r="AZ80" s="348">
        <v>0</v>
      </c>
      <c r="BA80" s="348">
        <v>0</v>
      </c>
      <c r="BB80" s="348">
        <v>0</v>
      </c>
      <c r="BC80" s="348">
        <v>0</v>
      </c>
      <c r="BD80" s="348">
        <v>0</v>
      </c>
      <c r="BE80" s="348">
        <v>0</v>
      </c>
      <c r="BF80" s="348">
        <v>0</v>
      </c>
      <c r="BG80" s="348">
        <v>0</v>
      </c>
      <c r="BH80" s="348">
        <v>0</v>
      </c>
      <c r="BI80" s="348">
        <v>0</v>
      </c>
      <c r="BJ80" s="348">
        <v>0</v>
      </c>
      <c r="BK80" s="348">
        <v>0</v>
      </c>
      <c r="BL80" s="348"/>
      <c r="BM80" s="348">
        <v>0</v>
      </c>
      <c r="BN80" s="348">
        <v>0</v>
      </c>
      <c r="BO80" s="348">
        <v>0</v>
      </c>
      <c r="BP80" s="348">
        <v>0</v>
      </c>
      <c r="BQ80" s="348">
        <v>0</v>
      </c>
      <c r="BR80" s="348"/>
      <c r="BS80" s="348">
        <v>0</v>
      </c>
      <c r="BT80" s="348">
        <v>0</v>
      </c>
      <c r="BU80" s="348">
        <v>0</v>
      </c>
      <c r="BV80" s="348">
        <v>0</v>
      </c>
      <c r="BW80" s="348">
        <v>0</v>
      </c>
      <c r="BX80" s="348">
        <v>0</v>
      </c>
      <c r="BY80" s="348"/>
      <c r="BZ80" s="348">
        <v>0</v>
      </c>
      <c r="CA80" s="348"/>
      <c r="CB80" s="348">
        <v>0</v>
      </c>
      <c r="CC80" s="348">
        <v>0</v>
      </c>
      <c r="CD80" s="348">
        <v>0</v>
      </c>
      <c r="CE80" s="348">
        <v>0</v>
      </c>
      <c r="CF80" s="348">
        <v>0</v>
      </c>
      <c r="CG80" s="348">
        <v>0</v>
      </c>
      <c r="CH80" s="348">
        <v>0</v>
      </c>
      <c r="CI80" s="348">
        <v>0</v>
      </c>
      <c r="CJ80" s="348">
        <v>0</v>
      </c>
      <c r="CK80" s="348">
        <v>0</v>
      </c>
      <c r="CL80" s="348">
        <v>0</v>
      </c>
      <c r="CM80" s="348">
        <v>500000</v>
      </c>
      <c r="CN80" s="348">
        <v>0</v>
      </c>
      <c r="CO80" s="348">
        <v>0</v>
      </c>
      <c r="CP80" s="348">
        <v>0</v>
      </c>
      <c r="CQ80" s="348">
        <v>0</v>
      </c>
      <c r="CR80" s="348"/>
      <c r="CS80" s="348">
        <v>0</v>
      </c>
      <c r="CT80" s="348">
        <v>0</v>
      </c>
      <c r="CU80" s="348">
        <v>0</v>
      </c>
      <c r="CV80" s="348">
        <v>0</v>
      </c>
      <c r="CW80" s="348">
        <v>0</v>
      </c>
      <c r="CX80" s="348">
        <v>0</v>
      </c>
      <c r="CY80" s="348">
        <v>0</v>
      </c>
      <c r="CZ80" s="348"/>
      <c r="DA80" s="348">
        <v>0</v>
      </c>
      <c r="DB80" s="348">
        <v>45106.64</v>
      </c>
      <c r="DC80" s="348">
        <v>0</v>
      </c>
      <c r="DD80" s="348">
        <v>0</v>
      </c>
      <c r="DE80" s="348">
        <v>0</v>
      </c>
      <c r="DF80" s="348">
        <v>0</v>
      </c>
      <c r="DG80" s="348">
        <v>0</v>
      </c>
      <c r="DH80" s="348">
        <v>0</v>
      </c>
      <c r="DI80" s="348">
        <v>0</v>
      </c>
      <c r="DJ80" s="348">
        <v>0</v>
      </c>
      <c r="DK80" s="348"/>
      <c r="DL80" s="348">
        <v>0</v>
      </c>
      <c r="DM80" s="348">
        <v>0</v>
      </c>
      <c r="DN80" s="348">
        <v>0</v>
      </c>
      <c r="DO80" s="349">
        <v>0</v>
      </c>
      <c r="DP80" s="350">
        <f t="shared" si="4"/>
        <v>545106.64</v>
      </c>
    </row>
    <row r="81" spans="1:120" ht="15.75" thickBot="1" x14ac:dyDescent="0.3">
      <c r="A81" s="9" t="s">
        <v>185</v>
      </c>
      <c r="B81" s="348">
        <v>0</v>
      </c>
      <c r="C81" s="348">
        <v>0</v>
      </c>
      <c r="D81" s="348">
        <v>0</v>
      </c>
      <c r="E81" s="348">
        <v>0</v>
      </c>
      <c r="F81" s="348">
        <v>0</v>
      </c>
      <c r="G81" s="339">
        <v>0</v>
      </c>
      <c r="H81" s="348">
        <v>0</v>
      </c>
      <c r="I81" s="348">
        <v>0</v>
      </c>
      <c r="J81" s="348">
        <v>0</v>
      </c>
      <c r="K81" s="348">
        <v>0</v>
      </c>
      <c r="L81" s="348">
        <v>0</v>
      </c>
      <c r="M81" s="348">
        <v>0</v>
      </c>
      <c r="N81" s="348">
        <v>191838</v>
      </c>
      <c r="O81" s="348">
        <v>0</v>
      </c>
      <c r="P81" s="348">
        <v>0</v>
      </c>
      <c r="Q81" s="348">
        <v>0</v>
      </c>
      <c r="R81" s="348">
        <v>0</v>
      </c>
      <c r="S81" s="348">
        <v>0</v>
      </c>
      <c r="T81" s="348">
        <v>0</v>
      </c>
      <c r="U81" s="348"/>
      <c r="V81" s="348">
        <v>0</v>
      </c>
      <c r="W81" s="348">
        <v>0</v>
      </c>
      <c r="X81" s="348">
        <v>0</v>
      </c>
      <c r="Y81" s="348">
        <v>0</v>
      </c>
      <c r="Z81" s="348">
        <v>0</v>
      </c>
      <c r="AA81" s="348">
        <v>0</v>
      </c>
      <c r="AB81" s="348">
        <v>0</v>
      </c>
      <c r="AC81" s="348">
        <v>0</v>
      </c>
      <c r="AD81" s="348">
        <v>0</v>
      </c>
      <c r="AE81" s="348">
        <v>0</v>
      </c>
      <c r="AF81" s="348">
        <v>0</v>
      </c>
      <c r="AG81" s="348">
        <v>0</v>
      </c>
      <c r="AH81" s="348">
        <v>0</v>
      </c>
      <c r="AI81" s="348">
        <v>0</v>
      </c>
      <c r="AJ81" s="348"/>
      <c r="AK81" s="348">
        <v>0</v>
      </c>
      <c r="AL81" s="348">
        <v>0</v>
      </c>
      <c r="AM81" s="348">
        <v>0</v>
      </c>
      <c r="AN81" s="348">
        <v>0</v>
      </c>
      <c r="AO81" s="348"/>
      <c r="AP81" s="348">
        <v>0</v>
      </c>
      <c r="AQ81" s="348">
        <v>0</v>
      </c>
      <c r="AR81" s="348">
        <v>0</v>
      </c>
      <c r="AS81" s="348">
        <v>0</v>
      </c>
      <c r="AT81" s="348">
        <v>0</v>
      </c>
      <c r="AU81" s="348">
        <v>0</v>
      </c>
      <c r="AV81" s="348">
        <v>0</v>
      </c>
      <c r="AW81" s="348">
        <v>0</v>
      </c>
      <c r="AX81" s="348">
        <v>0</v>
      </c>
      <c r="AY81" s="348">
        <v>0</v>
      </c>
      <c r="AZ81" s="348">
        <v>0</v>
      </c>
      <c r="BA81" s="348">
        <v>0</v>
      </c>
      <c r="BB81" s="348">
        <v>0</v>
      </c>
      <c r="BC81" s="348">
        <v>0</v>
      </c>
      <c r="BD81" s="348">
        <v>0</v>
      </c>
      <c r="BE81" s="348">
        <v>0</v>
      </c>
      <c r="BF81" s="348">
        <v>0</v>
      </c>
      <c r="BG81" s="348">
        <v>0</v>
      </c>
      <c r="BH81" s="348">
        <v>0</v>
      </c>
      <c r="BI81" s="348">
        <v>0</v>
      </c>
      <c r="BJ81" s="348">
        <v>0</v>
      </c>
      <c r="BK81" s="348">
        <v>0</v>
      </c>
      <c r="BL81" s="348"/>
      <c r="BM81" s="348">
        <v>0</v>
      </c>
      <c r="BN81" s="348">
        <v>0</v>
      </c>
      <c r="BO81" s="348">
        <v>0</v>
      </c>
      <c r="BP81" s="348">
        <v>0</v>
      </c>
      <c r="BQ81" s="348">
        <v>0</v>
      </c>
      <c r="BR81" s="348"/>
      <c r="BS81" s="348">
        <v>0</v>
      </c>
      <c r="BT81" s="348">
        <v>0</v>
      </c>
      <c r="BU81" s="348">
        <v>0</v>
      </c>
      <c r="BV81" s="348">
        <v>0</v>
      </c>
      <c r="BW81" s="348">
        <v>0</v>
      </c>
      <c r="BX81" s="348">
        <v>0</v>
      </c>
      <c r="BY81" s="348"/>
      <c r="BZ81" s="348">
        <v>0</v>
      </c>
      <c r="CA81" s="348"/>
      <c r="CB81" s="348">
        <v>0</v>
      </c>
      <c r="CC81" s="348">
        <v>0</v>
      </c>
      <c r="CD81" s="348">
        <v>0</v>
      </c>
      <c r="CE81" s="348">
        <v>0</v>
      </c>
      <c r="CF81" s="348">
        <v>0</v>
      </c>
      <c r="CG81" s="348">
        <v>0</v>
      </c>
      <c r="CH81" s="348">
        <v>0</v>
      </c>
      <c r="CI81" s="348">
        <v>0</v>
      </c>
      <c r="CJ81" s="348">
        <v>0</v>
      </c>
      <c r="CK81" s="348">
        <v>0</v>
      </c>
      <c r="CL81" s="348">
        <v>0</v>
      </c>
      <c r="CM81" s="348">
        <v>0</v>
      </c>
      <c r="CN81" s="348">
        <v>0</v>
      </c>
      <c r="CO81" s="348">
        <v>0</v>
      </c>
      <c r="CP81" s="348">
        <v>0</v>
      </c>
      <c r="CQ81" s="348">
        <v>0</v>
      </c>
      <c r="CR81" s="348"/>
      <c r="CS81" s="348">
        <v>0</v>
      </c>
      <c r="CT81" s="348">
        <v>0</v>
      </c>
      <c r="CU81" s="348">
        <v>0</v>
      </c>
      <c r="CV81" s="348">
        <v>0</v>
      </c>
      <c r="CW81" s="348">
        <v>0</v>
      </c>
      <c r="CX81" s="348">
        <v>0</v>
      </c>
      <c r="CY81" s="348">
        <v>0</v>
      </c>
      <c r="CZ81" s="348"/>
      <c r="DA81" s="348">
        <v>0</v>
      </c>
      <c r="DB81" s="348">
        <v>116544.88</v>
      </c>
      <c r="DC81" s="348">
        <v>0</v>
      </c>
      <c r="DD81" s="348">
        <v>0</v>
      </c>
      <c r="DE81" s="348">
        <v>0</v>
      </c>
      <c r="DF81" s="348">
        <v>0</v>
      </c>
      <c r="DG81" s="348">
        <v>0</v>
      </c>
      <c r="DH81" s="348">
        <v>0</v>
      </c>
      <c r="DI81" s="348">
        <v>0</v>
      </c>
      <c r="DJ81" s="348">
        <v>0</v>
      </c>
      <c r="DK81" s="348"/>
      <c r="DL81" s="348">
        <v>0</v>
      </c>
      <c r="DM81" s="348">
        <v>0</v>
      </c>
      <c r="DN81" s="348">
        <v>0</v>
      </c>
      <c r="DO81" s="349">
        <v>0</v>
      </c>
      <c r="DP81" s="350">
        <f t="shared" si="4"/>
        <v>308382.88</v>
      </c>
    </row>
    <row r="82" spans="1:120" ht="15.75" thickBot="1" x14ac:dyDescent="0.3">
      <c r="A82" s="9" t="s">
        <v>186</v>
      </c>
      <c r="B82" s="348">
        <v>0</v>
      </c>
      <c r="C82" s="348">
        <v>0</v>
      </c>
      <c r="D82" s="348">
        <v>0</v>
      </c>
      <c r="E82" s="348">
        <v>0</v>
      </c>
      <c r="F82" s="348">
        <v>0</v>
      </c>
      <c r="G82" s="339">
        <v>0</v>
      </c>
      <c r="H82" s="348">
        <v>0</v>
      </c>
      <c r="I82" s="348">
        <v>0</v>
      </c>
      <c r="J82" s="348">
        <v>0</v>
      </c>
      <c r="K82" s="348">
        <v>0</v>
      </c>
      <c r="L82" s="348">
        <v>0</v>
      </c>
      <c r="M82" s="348">
        <v>0</v>
      </c>
      <c r="N82" s="348">
        <v>1411821.4</v>
      </c>
      <c r="O82" s="348">
        <v>0</v>
      </c>
      <c r="P82" s="348">
        <v>0</v>
      </c>
      <c r="Q82" s="348">
        <v>0</v>
      </c>
      <c r="R82" s="348">
        <v>0</v>
      </c>
      <c r="S82" s="348">
        <v>0</v>
      </c>
      <c r="T82" s="348">
        <v>0</v>
      </c>
      <c r="U82" s="348"/>
      <c r="V82" s="348">
        <v>0</v>
      </c>
      <c r="W82" s="348">
        <v>0</v>
      </c>
      <c r="X82" s="348">
        <v>0</v>
      </c>
      <c r="Y82" s="348">
        <v>0</v>
      </c>
      <c r="Z82" s="348">
        <v>0</v>
      </c>
      <c r="AA82" s="348">
        <v>0</v>
      </c>
      <c r="AB82" s="348">
        <v>0</v>
      </c>
      <c r="AC82" s="348">
        <v>0</v>
      </c>
      <c r="AD82" s="348">
        <v>0</v>
      </c>
      <c r="AE82" s="348">
        <v>0</v>
      </c>
      <c r="AF82" s="348">
        <v>0</v>
      </c>
      <c r="AG82" s="348">
        <v>0</v>
      </c>
      <c r="AH82" s="348">
        <v>0</v>
      </c>
      <c r="AI82" s="348">
        <v>0</v>
      </c>
      <c r="AJ82" s="348"/>
      <c r="AK82" s="348">
        <v>0</v>
      </c>
      <c r="AL82" s="348">
        <v>0</v>
      </c>
      <c r="AM82" s="348">
        <v>0</v>
      </c>
      <c r="AN82" s="348">
        <v>0</v>
      </c>
      <c r="AO82" s="348"/>
      <c r="AP82" s="348">
        <v>0</v>
      </c>
      <c r="AQ82" s="348">
        <v>0</v>
      </c>
      <c r="AR82" s="348">
        <v>0</v>
      </c>
      <c r="AS82" s="348">
        <v>0</v>
      </c>
      <c r="AT82" s="348">
        <v>0</v>
      </c>
      <c r="AU82" s="348">
        <v>0</v>
      </c>
      <c r="AV82" s="348">
        <v>0</v>
      </c>
      <c r="AW82" s="348">
        <v>0</v>
      </c>
      <c r="AX82" s="348">
        <v>0</v>
      </c>
      <c r="AY82" s="348">
        <v>0</v>
      </c>
      <c r="AZ82" s="348">
        <v>0</v>
      </c>
      <c r="BA82" s="348">
        <v>0</v>
      </c>
      <c r="BB82" s="348">
        <v>0</v>
      </c>
      <c r="BC82" s="348">
        <v>0</v>
      </c>
      <c r="BD82" s="348">
        <v>0</v>
      </c>
      <c r="BE82" s="348">
        <v>0</v>
      </c>
      <c r="BF82" s="348">
        <v>0</v>
      </c>
      <c r="BG82" s="348">
        <v>0</v>
      </c>
      <c r="BH82" s="348">
        <v>0</v>
      </c>
      <c r="BI82" s="348">
        <v>0</v>
      </c>
      <c r="BJ82" s="348">
        <v>0</v>
      </c>
      <c r="BK82" s="348">
        <v>0</v>
      </c>
      <c r="BL82" s="348"/>
      <c r="BM82" s="348">
        <v>0</v>
      </c>
      <c r="BN82" s="348">
        <v>0</v>
      </c>
      <c r="BO82" s="348">
        <v>0</v>
      </c>
      <c r="BP82" s="348">
        <v>0</v>
      </c>
      <c r="BQ82" s="348">
        <v>0</v>
      </c>
      <c r="BR82" s="348"/>
      <c r="BS82" s="348">
        <v>0</v>
      </c>
      <c r="BT82" s="348">
        <v>0</v>
      </c>
      <c r="BU82" s="348">
        <v>0</v>
      </c>
      <c r="BV82" s="348">
        <v>0</v>
      </c>
      <c r="BW82" s="348">
        <v>0</v>
      </c>
      <c r="BX82" s="348">
        <v>0</v>
      </c>
      <c r="BY82" s="348"/>
      <c r="BZ82" s="348">
        <v>0</v>
      </c>
      <c r="CA82" s="348"/>
      <c r="CB82" s="348">
        <v>0</v>
      </c>
      <c r="CC82" s="348">
        <v>0</v>
      </c>
      <c r="CD82" s="348">
        <v>0</v>
      </c>
      <c r="CE82" s="348">
        <v>0</v>
      </c>
      <c r="CF82" s="348">
        <v>0</v>
      </c>
      <c r="CG82" s="348">
        <v>0</v>
      </c>
      <c r="CH82" s="348">
        <v>0</v>
      </c>
      <c r="CI82" s="348">
        <v>0</v>
      </c>
      <c r="CJ82" s="348">
        <v>0</v>
      </c>
      <c r="CK82" s="348">
        <v>0</v>
      </c>
      <c r="CL82" s="348">
        <v>0</v>
      </c>
      <c r="CM82" s="348">
        <v>0</v>
      </c>
      <c r="CN82" s="348">
        <v>0</v>
      </c>
      <c r="CO82" s="348">
        <v>0</v>
      </c>
      <c r="CP82" s="348">
        <v>0</v>
      </c>
      <c r="CQ82" s="348">
        <v>0</v>
      </c>
      <c r="CR82" s="348"/>
      <c r="CS82" s="348">
        <v>0</v>
      </c>
      <c r="CT82" s="348">
        <v>0</v>
      </c>
      <c r="CU82" s="348">
        <v>0</v>
      </c>
      <c r="CV82" s="348">
        <v>0</v>
      </c>
      <c r="CW82" s="348">
        <v>0</v>
      </c>
      <c r="CX82" s="348">
        <v>0</v>
      </c>
      <c r="CY82" s="348">
        <v>0</v>
      </c>
      <c r="CZ82" s="348"/>
      <c r="DA82" s="348">
        <v>0</v>
      </c>
      <c r="DB82" s="348">
        <v>0</v>
      </c>
      <c r="DC82" s="348">
        <v>0</v>
      </c>
      <c r="DD82" s="348">
        <v>0</v>
      </c>
      <c r="DE82" s="348">
        <v>0</v>
      </c>
      <c r="DF82" s="348">
        <v>0</v>
      </c>
      <c r="DG82" s="348">
        <v>0</v>
      </c>
      <c r="DH82" s="348">
        <v>0</v>
      </c>
      <c r="DI82" s="348">
        <v>0</v>
      </c>
      <c r="DJ82" s="348">
        <v>0</v>
      </c>
      <c r="DK82" s="348"/>
      <c r="DL82" s="348">
        <v>0</v>
      </c>
      <c r="DM82" s="348">
        <v>0</v>
      </c>
      <c r="DN82" s="348">
        <v>0</v>
      </c>
      <c r="DO82" s="349">
        <v>0</v>
      </c>
      <c r="DP82" s="350">
        <f t="shared" si="4"/>
        <v>1411821.4</v>
      </c>
    </row>
    <row r="83" spans="1:120" ht="15.75" thickBot="1" x14ac:dyDescent="0.3">
      <c r="A83" s="9" t="s">
        <v>187</v>
      </c>
      <c r="B83" s="348">
        <v>279599.62</v>
      </c>
      <c r="C83" s="348">
        <v>105945.38</v>
      </c>
      <c r="D83" s="348">
        <v>318573.09999999998</v>
      </c>
      <c r="E83" s="348">
        <v>298876.15000000002</v>
      </c>
      <c r="F83" s="348">
        <v>513770</v>
      </c>
      <c r="G83" s="339">
        <v>1055080.48</v>
      </c>
      <c r="H83" s="348">
        <v>170161.39</v>
      </c>
      <c r="I83" s="348">
        <v>762968</v>
      </c>
      <c r="J83" s="348">
        <v>365256.09</v>
      </c>
      <c r="K83" s="348">
        <v>174281.35</v>
      </c>
      <c r="L83" s="348">
        <v>53877.55</v>
      </c>
      <c r="M83" s="348">
        <v>146490.4</v>
      </c>
      <c r="N83" s="348">
        <v>959525.94</v>
      </c>
      <c r="O83" s="348">
        <v>194400</v>
      </c>
      <c r="P83" s="348">
        <v>627717.24</v>
      </c>
      <c r="Q83" s="348">
        <v>307717.49</v>
      </c>
      <c r="R83" s="348">
        <v>258000</v>
      </c>
      <c r="S83" s="348">
        <v>2273789.0299999998</v>
      </c>
      <c r="T83" s="348">
        <v>125665.43</v>
      </c>
      <c r="U83" s="348"/>
      <c r="V83" s="348">
        <v>279639.76</v>
      </c>
      <c r="W83" s="348">
        <v>530890</v>
      </c>
      <c r="X83" s="348">
        <v>2627743.85</v>
      </c>
      <c r="Y83" s="348">
        <v>155612.14000000001</v>
      </c>
      <c r="Z83" s="348">
        <v>1868255.25</v>
      </c>
      <c r="AA83" s="348">
        <v>42332.25</v>
      </c>
      <c r="AB83" s="348">
        <v>180285.6</v>
      </c>
      <c r="AC83" s="348">
        <v>157216.95999999999</v>
      </c>
      <c r="AD83" s="348">
        <v>245773.96</v>
      </c>
      <c r="AE83" s="348">
        <v>4249020.82</v>
      </c>
      <c r="AF83" s="348">
        <v>211655.98</v>
      </c>
      <c r="AG83" s="348">
        <v>80928</v>
      </c>
      <c r="AH83" s="348">
        <v>113440.86</v>
      </c>
      <c r="AI83" s="348">
        <v>69000</v>
      </c>
      <c r="AJ83" s="348"/>
      <c r="AK83" s="348">
        <v>0</v>
      </c>
      <c r="AL83" s="348">
        <v>1826931.84</v>
      </c>
      <c r="AM83" s="348">
        <v>36000</v>
      </c>
      <c r="AN83" s="348">
        <v>31123.9</v>
      </c>
      <c r="AO83" s="348"/>
      <c r="AP83" s="348">
        <v>133650</v>
      </c>
      <c r="AQ83" s="348">
        <v>490404.34</v>
      </c>
      <c r="AR83" s="348">
        <v>1505486.61</v>
      </c>
      <c r="AS83" s="348">
        <v>312655.90000000002</v>
      </c>
      <c r="AT83" s="348">
        <v>705877.34</v>
      </c>
      <c r="AU83" s="348">
        <v>339961.11</v>
      </c>
      <c r="AV83" s="348">
        <v>655433.25</v>
      </c>
      <c r="AW83" s="348">
        <v>1139720.3700000001</v>
      </c>
      <c r="AX83" s="348">
        <v>327463.26</v>
      </c>
      <c r="AY83" s="348">
        <v>333211.90000000002</v>
      </c>
      <c r="AZ83" s="348">
        <v>79418.990000000005</v>
      </c>
      <c r="BA83" s="348">
        <v>1187224.5</v>
      </c>
      <c r="BB83" s="348">
        <v>415487.45</v>
      </c>
      <c r="BC83" s="348">
        <v>669186</v>
      </c>
      <c r="BD83" s="348">
        <v>22072</v>
      </c>
      <c r="BE83" s="348">
        <v>45665.35</v>
      </c>
      <c r="BF83" s="348">
        <v>169687.85</v>
      </c>
      <c r="BG83" s="348">
        <v>197610</v>
      </c>
      <c r="BH83" s="348">
        <v>120332.9</v>
      </c>
      <c r="BI83" s="348">
        <v>80286</v>
      </c>
      <c r="BJ83" s="348">
        <v>176211.36</v>
      </c>
      <c r="BK83" s="348">
        <v>1563986.34</v>
      </c>
      <c r="BL83" s="348"/>
      <c r="BM83" s="348">
        <v>770674.76</v>
      </c>
      <c r="BN83" s="348">
        <v>496878.27</v>
      </c>
      <c r="BO83" s="348">
        <v>959.15</v>
      </c>
      <c r="BP83" s="348">
        <v>321664</v>
      </c>
      <c r="BQ83" s="348">
        <v>27577.46</v>
      </c>
      <c r="BR83" s="348"/>
      <c r="BS83" s="348">
        <v>4302267.57</v>
      </c>
      <c r="BT83" s="348">
        <v>217871.57</v>
      </c>
      <c r="BU83" s="348">
        <v>50122.55</v>
      </c>
      <c r="BV83" s="348">
        <v>42122.5</v>
      </c>
      <c r="BW83" s="348">
        <v>752211.6</v>
      </c>
      <c r="BX83" s="348">
        <v>432641.72</v>
      </c>
      <c r="BY83" s="348"/>
      <c r="BZ83" s="348">
        <v>87102.5</v>
      </c>
      <c r="CA83" s="348"/>
      <c r="CB83" s="348">
        <v>211532.32</v>
      </c>
      <c r="CC83" s="348">
        <v>418346.35</v>
      </c>
      <c r="CD83" s="348">
        <v>101029</v>
      </c>
      <c r="CE83" s="348">
        <v>346360.84</v>
      </c>
      <c r="CF83" s="348">
        <v>175857.75</v>
      </c>
      <c r="CG83" s="348">
        <v>278763.08</v>
      </c>
      <c r="CH83" s="348">
        <v>408000.6</v>
      </c>
      <c r="CI83" s="348">
        <v>0</v>
      </c>
      <c r="CJ83" s="348">
        <v>70507.3</v>
      </c>
      <c r="CK83" s="348">
        <v>535356.44999999995</v>
      </c>
      <c r="CL83" s="348">
        <v>158081.45000000001</v>
      </c>
      <c r="CM83" s="348">
        <v>4449754.3</v>
      </c>
      <c r="CN83" s="348">
        <v>402763.58</v>
      </c>
      <c r="CO83" s="348">
        <v>83450</v>
      </c>
      <c r="CP83" s="348">
        <v>1034841.21</v>
      </c>
      <c r="CQ83" s="348">
        <v>262263.38</v>
      </c>
      <c r="CR83" s="348"/>
      <c r="CS83" s="348">
        <v>148697.41</v>
      </c>
      <c r="CT83" s="348">
        <v>117337.56</v>
      </c>
      <c r="CU83" s="348">
        <v>88455.9</v>
      </c>
      <c r="CV83" s="348">
        <v>276571.87</v>
      </c>
      <c r="CW83" s="348">
        <v>0</v>
      </c>
      <c r="CX83" s="348">
        <v>156788.85</v>
      </c>
      <c r="CY83" s="348">
        <v>379434</v>
      </c>
      <c r="CZ83" s="348"/>
      <c r="DA83" s="348">
        <v>826779.34</v>
      </c>
      <c r="DB83" s="348">
        <v>604983</v>
      </c>
      <c r="DC83" s="348">
        <v>286298.87</v>
      </c>
      <c r="DD83" s="348">
        <v>271189.09999999998</v>
      </c>
      <c r="DE83" s="348">
        <v>121803.34</v>
      </c>
      <c r="DF83" s="348">
        <v>137086</v>
      </c>
      <c r="DG83" s="348">
        <v>1000819.27</v>
      </c>
      <c r="DH83" s="348">
        <v>86832.82</v>
      </c>
      <c r="DI83" s="348">
        <v>489144.07</v>
      </c>
      <c r="DJ83" s="348">
        <v>336770.83</v>
      </c>
      <c r="DK83" s="348"/>
      <c r="DL83" s="348">
        <v>430020.35</v>
      </c>
      <c r="DM83" s="348">
        <v>96701.64</v>
      </c>
      <c r="DN83" s="348">
        <v>1532896.98</v>
      </c>
      <c r="DO83" s="349">
        <v>167953</v>
      </c>
      <c r="DP83" s="350">
        <f t="shared" si="4"/>
        <v>56364144.090000004</v>
      </c>
    </row>
    <row r="84" spans="1:120" ht="15.75" thickBot="1" x14ac:dyDescent="0.3">
      <c r="A84" s="9" t="s">
        <v>188</v>
      </c>
      <c r="B84" s="348">
        <v>0</v>
      </c>
      <c r="C84" s="348">
        <v>0</v>
      </c>
      <c r="D84" s="348">
        <v>0</v>
      </c>
      <c r="E84" s="348">
        <v>0</v>
      </c>
      <c r="F84" s="348">
        <v>0</v>
      </c>
      <c r="G84" s="339">
        <v>0</v>
      </c>
      <c r="H84" s="348">
        <v>0</v>
      </c>
      <c r="I84" s="348">
        <v>0</v>
      </c>
      <c r="J84" s="348">
        <v>0</v>
      </c>
      <c r="K84" s="348">
        <v>0</v>
      </c>
      <c r="L84" s="348">
        <v>0</v>
      </c>
      <c r="M84" s="348">
        <v>0</v>
      </c>
      <c r="N84" s="348">
        <v>1900000</v>
      </c>
      <c r="O84" s="348">
        <v>0</v>
      </c>
      <c r="P84" s="348">
        <v>0</v>
      </c>
      <c r="Q84" s="348">
        <v>0</v>
      </c>
      <c r="R84" s="348">
        <v>0</v>
      </c>
      <c r="S84" s="348">
        <v>0</v>
      </c>
      <c r="T84" s="348">
        <v>0</v>
      </c>
      <c r="U84" s="348"/>
      <c r="V84" s="348">
        <v>0</v>
      </c>
      <c r="W84" s="348">
        <v>360000</v>
      </c>
      <c r="X84" s="348">
        <v>0</v>
      </c>
      <c r="Y84" s="348">
        <v>0</v>
      </c>
      <c r="Z84" s="348">
        <v>0</v>
      </c>
      <c r="AA84" s="348">
        <v>0</v>
      </c>
      <c r="AB84" s="348">
        <v>0</v>
      </c>
      <c r="AC84" s="348">
        <v>0</v>
      </c>
      <c r="AD84" s="348">
        <v>0</v>
      </c>
      <c r="AE84" s="348">
        <v>3354123.9</v>
      </c>
      <c r="AF84" s="348">
        <v>0</v>
      </c>
      <c r="AG84" s="348">
        <v>0</v>
      </c>
      <c r="AH84" s="348">
        <v>0</v>
      </c>
      <c r="AI84" s="348">
        <v>0</v>
      </c>
      <c r="AJ84" s="348"/>
      <c r="AK84" s="348">
        <v>0</v>
      </c>
      <c r="AL84" s="348">
        <v>356200</v>
      </c>
      <c r="AM84" s="348">
        <v>0</v>
      </c>
      <c r="AN84" s="348">
        <v>0</v>
      </c>
      <c r="AO84" s="348"/>
      <c r="AP84" s="348">
        <v>0</v>
      </c>
      <c r="AQ84" s="348">
        <v>0</v>
      </c>
      <c r="AR84" s="348">
        <v>0</v>
      </c>
      <c r="AS84" s="348">
        <v>0</v>
      </c>
      <c r="AT84" s="348">
        <v>0</v>
      </c>
      <c r="AU84" s="348">
        <v>0</v>
      </c>
      <c r="AV84" s="348">
        <v>0</v>
      </c>
      <c r="AW84" s="348">
        <v>0</v>
      </c>
      <c r="AX84" s="348">
        <v>0</v>
      </c>
      <c r="AY84" s="348">
        <v>0</v>
      </c>
      <c r="AZ84" s="348">
        <v>0</v>
      </c>
      <c r="BA84" s="348">
        <v>0</v>
      </c>
      <c r="BB84" s="348">
        <v>0</v>
      </c>
      <c r="BC84" s="348">
        <v>0</v>
      </c>
      <c r="BD84" s="348">
        <v>0</v>
      </c>
      <c r="BE84" s="348">
        <v>0</v>
      </c>
      <c r="BF84" s="348">
        <v>0</v>
      </c>
      <c r="BG84" s="348">
        <v>0</v>
      </c>
      <c r="BH84" s="348">
        <v>0</v>
      </c>
      <c r="BI84" s="348">
        <v>0</v>
      </c>
      <c r="BJ84" s="348">
        <v>0</v>
      </c>
      <c r="BK84" s="348">
        <v>0</v>
      </c>
      <c r="BL84" s="348"/>
      <c r="BM84" s="348">
        <v>0</v>
      </c>
      <c r="BN84" s="348">
        <v>0</v>
      </c>
      <c r="BO84" s="348">
        <v>0</v>
      </c>
      <c r="BP84" s="348">
        <v>0</v>
      </c>
      <c r="BQ84" s="348">
        <v>0</v>
      </c>
      <c r="BR84" s="348"/>
      <c r="BS84" s="348">
        <v>0</v>
      </c>
      <c r="BT84" s="348">
        <v>0</v>
      </c>
      <c r="BU84" s="348">
        <v>0</v>
      </c>
      <c r="BV84" s="348">
        <v>0</v>
      </c>
      <c r="BW84" s="348">
        <v>0</v>
      </c>
      <c r="BX84" s="348">
        <v>1111715</v>
      </c>
      <c r="BY84" s="348"/>
      <c r="BZ84" s="348">
        <v>0</v>
      </c>
      <c r="CA84" s="348"/>
      <c r="CB84" s="348">
        <v>0</v>
      </c>
      <c r="CC84" s="348">
        <v>0</v>
      </c>
      <c r="CD84" s="348">
        <v>0</v>
      </c>
      <c r="CE84" s="348">
        <v>0</v>
      </c>
      <c r="CF84" s="348">
        <v>0</v>
      </c>
      <c r="CG84" s="348">
        <v>0</v>
      </c>
      <c r="CH84" s="348">
        <v>0</v>
      </c>
      <c r="CI84" s="348">
        <v>0</v>
      </c>
      <c r="CJ84" s="348">
        <v>0</v>
      </c>
      <c r="CK84" s="348">
        <v>0</v>
      </c>
      <c r="CL84" s="348">
        <v>0</v>
      </c>
      <c r="CM84" s="348">
        <v>0</v>
      </c>
      <c r="CN84" s="348">
        <v>0</v>
      </c>
      <c r="CO84" s="348">
        <v>0</v>
      </c>
      <c r="CP84" s="348">
        <v>0</v>
      </c>
      <c r="CQ84" s="348">
        <v>0</v>
      </c>
      <c r="CR84" s="348"/>
      <c r="CS84" s="348">
        <v>0</v>
      </c>
      <c r="CT84" s="348">
        <v>0</v>
      </c>
      <c r="CU84" s="348">
        <v>0</v>
      </c>
      <c r="CV84" s="348">
        <v>0</v>
      </c>
      <c r="CW84" s="348">
        <v>0</v>
      </c>
      <c r="CX84" s="348">
        <v>0</v>
      </c>
      <c r="CY84" s="348">
        <v>0</v>
      </c>
      <c r="CZ84" s="348"/>
      <c r="DA84" s="348">
        <v>0</v>
      </c>
      <c r="DB84" s="348">
        <v>475851.5</v>
      </c>
      <c r="DC84" s="348">
        <v>0</v>
      </c>
      <c r="DD84" s="348">
        <v>0</v>
      </c>
      <c r="DE84" s="348">
        <v>0</v>
      </c>
      <c r="DF84" s="348">
        <v>0</v>
      </c>
      <c r="DG84" s="348">
        <v>0</v>
      </c>
      <c r="DH84" s="348">
        <v>0</v>
      </c>
      <c r="DI84" s="348">
        <v>0</v>
      </c>
      <c r="DJ84" s="348">
        <v>0</v>
      </c>
      <c r="DK84" s="348"/>
      <c r="DL84" s="348">
        <v>0</v>
      </c>
      <c r="DM84" s="348">
        <v>0</v>
      </c>
      <c r="DN84" s="348">
        <v>0</v>
      </c>
      <c r="DO84" s="349">
        <v>0</v>
      </c>
      <c r="DP84" s="350">
        <f t="shared" si="4"/>
        <v>7557890.4000000004</v>
      </c>
    </row>
    <row r="85" spans="1:120" ht="15.75" thickBot="1" x14ac:dyDescent="0.3">
      <c r="A85" s="9" t="s">
        <v>189</v>
      </c>
      <c r="B85" s="348">
        <v>143112.76</v>
      </c>
      <c r="C85" s="348">
        <v>0</v>
      </c>
      <c r="D85" s="348">
        <v>0</v>
      </c>
      <c r="E85" s="348">
        <v>5400</v>
      </c>
      <c r="F85" s="348">
        <v>0</v>
      </c>
      <c r="G85" s="339">
        <v>0</v>
      </c>
      <c r="H85" s="348">
        <v>0</v>
      </c>
      <c r="I85" s="348">
        <v>0</v>
      </c>
      <c r="J85" s="348">
        <v>0</v>
      </c>
      <c r="K85" s="348">
        <v>0</v>
      </c>
      <c r="L85" s="348">
        <v>0</v>
      </c>
      <c r="M85" s="348">
        <v>0</v>
      </c>
      <c r="N85" s="348">
        <v>95780</v>
      </c>
      <c r="O85" s="348">
        <v>0</v>
      </c>
      <c r="P85" s="348">
        <v>0</v>
      </c>
      <c r="Q85" s="348">
        <v>24158.92</v>
      </c>
      <c r="R85" s="348">
        <v>0</v>
      </c>
      <c r="S85" s="348">
        <v>19390</v>
      </c>
      <c r="T85" s="348">
        <v>0</v>
      </c>
      <c r="U85" s="348"/>
      <c r="V85" s="348">
        <v>0</v>
      </c>
      <c r="W85" s="348">
        <v>0</v>
      </c>
      <c r="X85" s="348">
        <v>1632735.79</v>
      </c>
      <c r="Y85" s="348">
        <v>0</v>
      </c>
      <c r="Z85" s="348">
        <v>47618.73</v>
      </c>
      <c r="AA85" s="348">
        <v>0</v>
      </c>
      <c r="AB85" s="348">
        <v>0</v>
      </c>
      <c r="AC85" s="348">
        <v>0</v>
      </c>
      <c r="AD85" s="348">
        <v>0</v>
      </c>
      <c r="AE85" s="348">
        <v>0</v>
      </c>
      <c r="AF85" s="348">
        <v>0</v>
      </c>
      <c r="AG85" s="348">
        <v>0</v>
      </c>
      <c r="AH85" s="348">
        <v>0</v>
      </c>
      <c r="AI85" s="348">
        <v>0</v>
      </c>
      <c r="AJ85" s="348"/>
      <c r="AK85" s="348">
        <v>16965</v>
      </c>
      <c r="AL85" s="348">
        <v>130125.86</v>
      </c>
      <c r="AM85" s="348">
        <v>0</v>
      </c>
      <c r="AN85" s="348">
        <v>0</v>
      </c>
      <c r="AO85" s="348"/>
      <c r="AP85" s="348">
        <v>0</v>
      </c>
      <c r="AQ85" s="348">
        <v>0</v>
      </c>
      <c r="AR85" s="348">
        <v>10000</v>
      </c>
      <c r="AS85" s="348">
        <v>0</v>
      </c>
      <c r="AT85" s="348">
        <v>0</v>
      </c>
      <c r="AU85" s="348">
        <v>0</v>
      </c>
      <c r="AV85" s="348">
        <v>0</v>
      </c>
      <c r="AW85" s="348">
        <v>0</v>
      </c>
      <c r="AX85" s="348">
        <v>0</v>
      </c>
      <c r="AY85" s="348">
        <v>0</v>
      </c>
      <c r="AZ85" s="348">
        <v>0</v>
      </c>
      <c r="BA85" s="348">
        <v>484628.06</v>
      </c>
      <c r="BB85" s="348">
        <v>0</v>
      </c>
      <c r="BC85" s="348">
        <v>297778.88</v>
      </c>
      <c r="BD85" s="348">
        <v>0</v>
      </c>
      <c r="BE85" s="348">
        <v>0</v>
      </c>
      <c r="BF85" s="348">
        <v>100845.9</v>
      </c>
      <c r="BG85" s="348">
        <v>0</v>
      </c>
      <c r="BH85" s="348">
        <v>0</v>
      </c>
      <c r="BI85" s="348">
        <v>0</v>
      </c>
      <c r="BJ85" s="348">
        <v>0</v>
      </c>
      <c r="BK85" s="348">
        <v>46066.15</v>
      </c>
      <c r="BL85" s="348"/>
      <c r="BM85" s="348">
        <v>0</v>
      </c>
      <c r="BN85" s="348">
        <v>0</v>
      </c>
      <c r="BO85" s="348">
        <v>0</v>
      </c>
      <c r="BP85" s="348">
        <v>0</v>
      </c>
      <c r="BQ85" s="348">
        <v>0</v>
      </c>
      <c r="BR85" s="348"/>
      <c r="BS85" s="348">
        <v>0</v>
      </c>
      <c r="BT85" s="348">
        <v>80168</v>
      </c>
      <c r="BU85" s="348">
        <v>0</v>
      </c>
      <c r="BV85" s="348">
        <v>0</v>
      </c>
      <c r="BW85" s="348">
        <v>137541.20000000001</v>
      </c>
      <c r="BX85" s="348">
        <v>0</v>
      </c>
      <c r="BY85" s="348"/>
      <c r="BZ85" s="348">
        <v>0</v>
      </c>
      <c r="CA85" s="348"/>
      <c r="CB85" s="348">
        <v>0</v>
      </c>
      <c r="CC85" s="348">
        <v>459242.58</v>
      </c>
      <c r="CD85" s="348">
        <v>0</v>
      </c>
      <c r="CE85" s="348">
        <v>0</v>
      </c>
      <c r="CF85" s="348">
        <v>54493.08</v>
      </c>
      <c r="CG85" s="348">
        <v>0</v>
      </c>
      <c r="CH85" s="348">
        <v>0</v>
      </c>
      <c r="CI85" s="348">
        <v>0</v>
      </c>
      <c r="CJ85" s="348">
        <v>0</v>
      </c>
      <c r="CK85" s="348">
        <v>0</v>
      </c>
      <c r="CL85" s="348">
        <v>0</v>
      </c>
      <c r="CM85" s="348">
        <v>5577279.0099999998</v>
      </c>
      <c r="CN85" s="348">
        <v>0</v>
      </c>
      <c r="CO85" s="348">
        <v>0</v>
      </c>
      <c r="CP85" s="348">
        <v>0</v>
      </c>
      <c r="CQ85" s="348">
        <v>0</v>
      </c>
      <c r="CR85" s="348"/>
      <c r="CS85" s="348">
        <v>0</v>
      </c>
      <c r="CT85" s="348">
        <v>0</v>
      </c>
      <c r="CU85" s="348">
        <v>0</v>
      </c>
      <c r="CV85" s="348">
        <v>13913.83</v>
      </c>
      <c r="CW85" s="348">
        <v>0</v>
      </c>
      <c r="CX85" s="348">
        <v>0</v>
      </c>
      <c r="CY85" s="348">
        <v>36540</v>
      </c>
      <c r="CZ85" s="348"/>
      <c r="DA85" s="348">
        <v>88664.47</v>
      </c>
      <c r="DB85" s="348">
        <v>118463.91</v>
      </c>
      <c r="DC85" s="348">
        <v>0</v>
      </c>
      <c r="DD85" s="348">
        <v>0</v>
      </c>
      <c r="DE85" s="348">
        <v>0</v>
      </c>
      <c r="DF85" s="348">
        <v>0</v>
      </c>
      <c r="DG85" s="348">
        <v>209053.68</v>
      </c>
      <c r="DH85" s="348">
        <v>0</v>
      </c>
      <c r="DI85" s="348">
        <v>0</v>
      </c>
      <c r="DJ85" s="348">
        <v>0</v>
      </c>
      <c r="DK85" s="348"/>
      <c r="DL85" s="348">
        <v>10640</v>
      </c>
      <c r="DM85" s="348">
        <v>0</v>
      </c>
      <c r="DN85" s="348">
        <v>82578.17</v>
      </c>
      <c r="DO85" s="349">
        <v>0</v>
      </c>
      <c r="DP85" s="350">
        <f t="shared" si="4"/>
        <v>9923183.9800000004</v>
      </c>
    </row>
    <row r="86" spans="1:120" ht="15.75" thickBot="1" x14ac:dyDescent="0.3">
      <c r="A86" s="9" t="s">
        <v>190</v>
      </c>
      <c r="B86" s="348">
        <v>9405900.4979999997</v>
      </c>
      <c r="C86" s="348">
        <v>4570706.7699999996</v>
      </c>
      <c r="D86" s="348">
        <v>4999600.7299999995</v>
      </c>
      <c r="E86" s="348">
        <v>1650863.4899999998</v>
      </c>
      <c r="F86" s="348">
        <v>7436603</v>
      </c>
      <c r="G86" s="339">
        <v>15414911.800000001</v>
      </c>
      <c r="H86" s="348">
        <v>4198878.01</v>
      </c>
      <c r="I86" s="348">
        <v>37967695</v>
      </c>
      <c r="J86" s="348">
        <v>6433573.6400000006</v>
      </c>
      <c r="K86" s="348">
        <v>2582607.39</v>
      </c>
      <c r="L86" s="348">
        <v>1381332.58</v>
      </c>
      <c r="M86" s="348">
        <v>1284522.67</v>
      </c>
      <c r="N86" s="348">
        <v>18299981.689999998</v>
      </c>
      <c r="O86" s="348">
        <v>1911918.87</v>
      </c>
      <c r="P86" s="348">
        <v>23397007.219999995</v>
      </c>
      <c r="Q86" s="348">
        <v>9285265.2800000012</v>
      </c>
      <c r="R86" s="348">
        <v>3474918.51</v>
      </c>
      <c r="S86" s="348">
        <v>14284211.890000001</v>
      </c>
      <c r="T86" s="348">
        <v>1529020.67</v>
      </c>
      <c r="U86" s="348"/>
      <c r="V86" s="348">
        <v>2624974.4800000004</v>
      </c>
      <c r="W86" s="348">
        <v>9193356.5399999991</v>
      </c>
      <c r="X86" s="348">
        <v>81135074.460000008</v>
      </c>
      <c r="Y86" s="348">
        <v>9226988.5600000005</v>
      </c>
      <c r="Z86" s="348">
        <v>12074966.399999999</v>
      </c>
      <c r="AA86" s="348">
        <v>2926248.38</v>
      </c>
      <c r="AB86" s="348">
        <v>1587514.52</v>
      </c>
      <c r="AC86" s="348">
        <v>1009687.85</v>
      </c>
      <c r="AD86" s="348">
        <v>3824741.62</v>
      </c>
      <c r="AE86" s="348">
        <v>37833713.269999996</v>
      </c>
      <c r="AF86" s="348">
        <v>1166314.98</v>
      </c>
      <c r="AG86" s="348">
        <v>815336.31</v>
      </c>
      <c r="AH86" s="348">
        <v>6354596.4900000002</v>
      </c>
      <c r="AI86" s="348">
        <v>724084</v>
      </c>
      <c r="AJ86" s="348"/>
      <c r="AK86" s="348">
        <v>9145934.2899999991</v>
      </c>
      <c r="AL86" s="348">
        <v>14612662.829999998</v>
      </c>
      <c r="AM86" s="348">
        <v>1694736.72</v>
      </c>
      <c r="AN86" s="348">
        <v>2564339.27</v>
      </c>
      <c r="AO86" s="348"/>
      <c r="AP86" s="348">
        <v>3113908.24</v>
      </c>
      <c r="AQ86" s="348">
        <v>3963230.81</v>
      </c>
      <c r="AR86" s="348">
        <v>22131327.519999992</v>
      </c>
      <c r="AS86" s="348">
        <v>9861933.4800000004</v>
      </c>
      <c r="AT86" s="348">
        <v>12003224.799999999</v>
      </c>
      <c r="AU86" s="348">
        <v>6524165.5300000003</v>
      </c>
      <c r="AV86" s="348">
        <v>7601192.9200000009</v>
      </c>
      <c r="AW86" s="348">
        <v>2356530.3600000003</v>
      </c>
      <c r="AX86" s="348">
        <v>10489348.289999999</v>
      </c>
      <c r="AY86" s="348">
        <v>5378728.4200000009</v>
      </c>
      <c r="AZ86" s="348">
        <v>1842229.2300000002</v>
      </c>
      <c r="BA86" s="348">
        <v>80568054.570000008</v>
      </c>
      <c r="BB86" s="348">
        <v>3126867.12</v>
      </c>
      <c r="BC86" s="348">
        <v>10767827.020000003</v>
      </c>
      <c r="BD86" s="348">
        <v>431670.91000000003</v>
      </c>
      <c r="BE86" s="348">
        <v>1208154.6500000001</v>
      </c>
      <c r="BF86" s="348">
        <v>4206704.46</v>
      </c>
      <c r="BG86" s="348">
        <v>5789141</v>
      </c>
      <c r="BH86" s="348">
        <v>4292188.01</v>
      </c>
      <c r="BI86" s="348">
        <v>1028955.02</v>
      </c>
      <c r="BJ86" s="348">
        <v>2092939.0799999996</v>
      </c>
      <c r="BK86" s="348">
        <v>32745299.429999996</v>
      </c>
      <c r="BL86" s="348"/>
      <c r="BM86" s="348">
        <v>3727495.3</v>
      </c>
      <c r="BN86" s="348">
        <v>12259235.499999998</v>
      </c>
      <c r="BO86" s="348">
        <v>732417.54999999993</v>
      </c>
      <c r="BP86" s="348">
        <v>4335492</v>
      </c>
      <c r="BQ86" s="348">
        <v>615448.57999999996</v>
      </c>
      <c r="BR86" s="348"/>
      <c r="BS86" s="348">
        <v>36501484.090000004</v>
      </c>
      <c r="BT86" s="348">
        <v>12109778.970000001</v>
      </c>
      <c r="BU86" s="348">
        <v>540689.30000000005</v>
      </c>
      <c r="BV86" s="348">
        <v>1505819.84</v>
      </c>
      <c r="BW86" s="348">
        <v>12813150.949999997</v>
      </c>
      <c r="BX86" s="348">
        <v>21954134.719999999</v>
      </c>
      <c r="BY86" s="348"/>
      <c r="BZ86" s="348">
        <v>796522.94</v>
      </c>
      <c r="CA86" s="348"/>
      <c r="CB86" s="348">
        <v>8892037.7599999998</v>
      </c>
      <c r="CC86" s="348">
        <v>20788384.66</v>
      </c>
      <c r="CD86" s="348">
        <v>7244033.4000000004</v>
      </c>
      <c r="CE86" s="348">
        <v>7731759.4700000007</v>
      </c>
      <c r="CF86" s="348">
        <v>5812661.7200000007</v>
      </c>
      <c r="CG86" s="348">
        <v>6169096.2300000004</v>
      </c>
      <c r="CH86" s="348">
        <v>1985395.1</v>
      </c>
      <c r="CI86" s="348">
        <v>2386502.29</v>
      </c>
      <c r="CJ86" s="348">
        <v>2662709.7999999998</v>
      </c>
      <c r="CK86" s="348">
        <v>18669913.09</v>
      </c>
      <c r="CL86" s="348">
        <v>2744040.18</v>
      </c>
      <c r="CM86" s="348">
        <v>109867996.59000002</v>
      </c>
      <c r="CN86" s="348">
        <v>13728031.359999998</v>
      </c>
      <c r="CO86" s="348">
        <v>1561055.0699999998</v>
      </c>
      <c r="CP86" s="348">
        <v>9621035.5199999996</v>
      </c>
      <c r="CQ86" s="348">
        <v>1117144.8399999999</v>
      </c>
      <c r="CR86" s="348"/>
      <c r="CS86" s="348">
        <v>2712774.66</v>
      </c>
      <c r="CT86" s="348">
        <v>552571.16999999993</v>
      </c>
      <c r="CU86" s="348">
        <v>2338674.2799999998</v>
      </c>
      <c r="CV86" s="348">
        <v>5836313.1100000003</v>
      </c>
      <c r="CW86" s="348">
        <v>1257632.6000000001</v>
      </c>
      <c r="CX86" s="348">
        <v>3679752.12</v>
      </c>
      <c r="CY86" s="348">
        <v>12936388.48</v>
      </c>
      <c r="CZ86" s="348"/>
      <c r="DA86" s="348">
        <v>6017232.4299999988</v>
      </c>
      <c r="DB86" s="348">
        <v>8723070.1099999994</v>
      </c>
      <c r="DC86" s="348">
        <v>1672848.67</v>
      </c>
      <c r="DD86" s="348">
        <v>1731551.77</v>
      </c>
      <c r="DE86" s="348">
        <v>4469611.91</v>
      </c>
      <c r="DF86" s="348">
        <v>3401205.05</v>
      </c>
      <c r="DG86" s="348">
        <v>13668009.82</v>
      </c>
      <c r="DH86" s="348">
        <v>3698941.11</v>
      </c>
      <c r="DI86" s="348">
        <v>10202928.65</v>
      </c>
      <c r="DJ86" s="348">
        <v>7275385.5300000003</v>
      </c>
      <c r="DK86" s="348"/>
      <c r="DL86" s="348">
        <v>1962856.2599999998</v>
      </c>
      <c r="DM86" s="348">
        <v>4404593.53</v>
      </c>
      <c r="DN86" s="348">
        <v>19750000.919999998</v>
      </c>
      <c r="DO86" s="349">
        <v>8728513.7699999996</v>
      </c>
      <c r="DP86" s="350">
        <f t="shared" si="4"/>
        <v>1053442734.3179998</v>
      </c>
    </row>
    <row r="87" spans="1:120" ht="15.75" thickBot="1" x14ac:dyDescent="0.3">
      <c r="A87" s="9" t="s">
        <v>191</v>
      </c>
      <c r="B87" s="348">
        <v>8946449.4499999993</v>
      </c>
      <c r="C87" s="348">
        <v>17565240.98</v>
      </c>
      <c r="D87" s="348">
        <v>3458908.36</v>
      </c>
      <c r="E87" s="348">
        <v>3878200.1</v>
      </c>
      <c r="F87" s="348">
        <v>14698779.43</v>
      </c>
      <c r="G87" s="339">
        <v>48219091</v>
      </c>
      <c r="H87" s="348">
        <v>6039794.8799999999</v>
      </c>
      <c r="I87" s="348">
        <v>33514388.800000001</v>
      </c>
      <c r="J87" s="348">
        <v>6741950.4800000004</v>
      </c>
      <c r="K87" s="348">
        <v>8127498.0999999996</v>
      </c>
      <c r="L87" s="348">
        <v>1304040.67</v>
      </c>
      <c r="M87" s="348">
        <v>1477287.87</v>
      </c>
      <c r="N87" s="348">
        <v>44235698.950000003</v>
      </c>
      <c r="O87" s="348">
        <v>4061873.38</v>
      </c>
      <c r="P87" s="348">
        <v>65504296.689999998</v>
      </c>
      <c r="Q87" s="348">
        <v>3488077.42</v>
      </c>
      <c r="R87" s="348">
        <v>2977709.29</v>
      </c>
      <c r="S87" s="348">
        <v>57204650.890000001</v>
      </c>
      <c r="T87" s="348">
        <v>2988798</v>
      </c>
      <c r="U87" s="348"/>
      <c r="V87" s="348">
        <v>6870417.1600000001</v>
      </c>
      <c r="W87" s="348">
        <v>46391149.340000004</v>
      </c>
      <c r="X87" s="348">
        <v>154133590.53</v>
      </c>
      <c r="Y87" s="348">
        <v>16386910.789999999</v>
      </c>
      <c r="Z87" s="348">
        <v>4656024.0999999996</v>
      </c>
      <c r="AA87" s="348">
        <v>1689526.47</v>
      </c>
      <c r="AB87" s="348">
        <v>2905587.21</v>
      </c>
      <c r="AC87" s="348">
        <v>607918.13</v>
      </c>
      <c r="AD87" s="348">
        <v>2076104.27</v>
      </c>
      <c r="AE87" s="348">
        <v>46607303.780000001</v>
      </c>
      <c r="AF87" s="348">
        <v>1159387.3</v>
      </c>
      <c r="AG87" s="348">
        <v>1708591.85</v>
      </c>
      <c r="AH87" s="348">
        <v>13491003</v>
      </c>
      <c r="AI87" s="348">
        <v>262263.18</v>
      </c>
      <c r="AJ87" s="348"/>
      <c r="AK87" s="348">
        <v>11567987.449999999</v>
      </c>
      <c r="AL87" s="348">
        <v>22822543.870000001</v>
      </c>
      <c r="AM87" s="348">
        <v>320842.61</v>
      </c>
      <c r="AN87" s="348">
        <v>1460238.34</v>
      </c>
      <c r="AO87" s="348"/>
      <c r="AP87" s="348">
        <v>6049926.2300000004</v>
      </c>
      <c r="AQ87" s="348">
        <v>4557766.18</v>
      </c>
      <c r="AR87" s="348">
        <v>88544654.890000001</v>
      </c>
      <c r="AS87" s="348">
        <v>3016820.77</v>
      </c>
      <c r="AT87" s="348">
        <v>39536555.960000001</v>
      </c>
      <c r="AU87" s="348">
        <v>19156174.07</v>
      </c>
      <c r="AV87" s="348">
        <v>4574324.5</v>
      </c>
      <c r="AW87" s="348">
        <v>1035743.73</v>
      </c>
      <c r="AX87" s="348">
        <v>49494901.039999999</v>
      </c>
      <c r="AY87" s="348">
        <v>4416662.93</v>
      </c>
      <c r="AZ87" s="348">
        <v>1721101.56</v>
      </c>
      <c r="BA87" s="348">
        <v>96589981.939999998</v>
      </c>
      <c r="BB87" s="348">
        <v>367899.55</v>
      </c>
      <c r="BC87" s="348">
        <v>2629208.83</v>
      </c>
      <c r="BD87" s="348">
        <v>27707.94</v>
      </c>
      <c r="BE87" s="348">
        <v>829862.36</v>
      </c>
      <c r="BF87" s="348">
        <v>1588762.8449999704</v>
      </c>
      <c r="BG87" s="348">
        <v>9085601.2699999996</v>
      </c>
      <c r="BH87" s="348">
        <v>4537656.66</v>
      </c>
      <c r="BI87" s="348">
        <v>1639945.63</v>
      </c>
      <c r="BJ87" s="348">
        <v>927077.96</v>
      </c>
      <c r="BK87" s="348">
        <v>13890484.75</v>
      </c>
      <c r="BL87" s="348"/>
      <c r="BM87" s="348">
        <v>3976439.59</v>
      </c>
      <c r="BN87" s="348">
        <v>4184987.08</v>
      </c>
      <c r="BO87" s="348">
        <v>604156.37</v>
      </c>
      <c r="BP87" s="348">
        <v>1070803.02</v>
      </c>
      <c r="BQ87" s="348">
        <v>382251.04</v>
      </c>
      <c r="BR87" s="348"/>
      <c r="BS87" s="348">
        <v>75570808.939999998</v>
      </c>
      <c r="BT87" s="348">
        <v>26391333</v>
      </c>
      <c r="BU87" s="348">
        <v>2988101.1</v>
      </c>
      <c r="BV87" s="348">
        <v>1158013.57</v>
      </c>
      <c r="BW87" s="348">
        <v>2877755.34</v>
      </c>
      <c r="BX87" s="348">
        <v>12504053.16</v>
      </c>
      <c r="BY87" s="348"/>
      <c r="BZ87" s="348">
        <v>1229721.1100000001</v>
      </c>
      <c r="CA87" s="348"/>
      <c r="CB87" s="348">
        <v>28946041.899999999</v>
      </c>
      <c r="CC87" s="348">
        <v>77814221.129999995</v>
      </c>
      <c r="CD87" s="348">
        <v>4225605.3600000003</v>
      </c>
      <c r="CE87" s="348">
        <v>3532191.56</v>
      </c>
      <c r="CF87" s="348">
        <v>4448759.46</v>
      </c>
      <c r="CG87" s="348">
        <v>0</v>
      </c>
      <c r="CH87" s="348">
        <v>2347760</v>
      </c>
      <c r="CI87" s="348">
        <v>341350.61</v>
      </c>
      <c r="CJ87" s="348">
        <v>876998.45</v>
      </c>
      <c r="CK87" s="348">
        <v>12097093.949999999</v>
      </c>
      <c r="CL87" s="348">
        <v>2076277.79</v>
      </c>
      <c r="CM87" s="348">
        <v>47808019.619999997</v>
      </c>
      <c r="CN87" s="348">
        <v>3398808.18</v>
      </c>
      <c r="CO87" s="348">
        <v>3318270.68</v>
      </c>
      <c r="CP87" s="348">
        <v>19997226</v>
      </c>
      <c r="CQ87" s="348">
        <v>493713.82</v>
      </c>
      <c r="CR87" s="348"/>
      <c r="CS87" s="348">
        <v>940831.16</v>
      </c>
      <c r="CT87" s="348">
        <v>1146274.06</v>
      </c>
      <c r="CU87" s="348">
        <v>1380017.05</v>
      </c>
      <c r="CV87" s="348">
        <v>5374077.0800000001</v>
      </c>
      <c r="CW87" s="348">
        <v>848848.85</v>
      </c>
      <c r="CX87" s="348">
        <v>4282273.88</v>
      </c>
      <c r="CY87" s="348">
        <v>28687593.989999998</v>
      </c>
      <c r="CZ87" s="348"/>
      <c r="DA87" s="348">
        <v>2667698.17</v>
      </c>
      <c r="DB87" s="348">
        <v>2251136</v>
      </c>
      <c r="DC87" s="348">
        <v>1841773.1</v>
      </c>
      <c r="DD87" s="348">
        <v>1913121.89</v>
      </c>
      <c r="DE87" s="348">
        <v>1246374.3</v>
      </c>
      <c r="DF87" s="348">
        <v>3172951.32</v>
      </c>
      <c r="DG87" s="348">
        <v>13016798.77</v>
      </c>
      <c r="DH87" s="348">
        <v>1875682.95</v>
      </c>
      <c r="DI87" s="348">
        <v>2977842.32</v>
      </c>
      <c r="DJ87" s="348">
        <v>5879060.5199999996</v>
      </c>
      <c r="DK87" s="348"/>
      <c r="DL87" s="348">
        <v>2334108.71</v>
      </c>
      <c r="DM87" s="348">
        <v>2565696.84</v>
      </c>
      <c r="DN87" s="348">
        <v>21368448.91</v>
      </c>
      <c r="DO87" s="349">
        <v>6186129.21</v>
      </c>
      <c r="DP87" s="350">
        <f t="shared" si="4"/>
        <v>1480386446.6249993</v>
      </c>
    </row>
    <row r="88" spans="1:120" ht="15.75" thickBot="1" x14ac:dyDescent="0.3">
      <c r="A88" s="9" t="s">
        <v>192</v>
      </c>
      <c r="B88" s="348">
        <v>6402</v>
      </c>
      <c r="C88" s="348">
        <v>3894</v>
      </c>
      <c r="D88" s="348">
        <v>5202</v>
      </c>
      <c r="E88" s="348">
        <v>844</v>
      </c>
      <c r="F88" s="348">
        <v>2868</v>
      </c>
      <c r="G88" s="339">
        <v>4798</v>
      </c>
      <c r="H88" s="348">
        <v>1110</v>
      </c>
      <c r="I88" s="348">
        <v>3276</v>
      </c>
      <c r="J88" s="348">
        <v>3237</v>
      </c>
      <c r="K88" s="348">
        <v>2505</v>
      </c>
      <c r="L88" s="348">
        <v>1393</v>
      </c>
      <c r="M88" s="348">
        <v>807</v>
      </c>
      <c r="N88" s="348">
        <v>11483</v>
      </c>
      <c r="O88" s="348">
        <v>2002</v>
      </c>
      <c r="P88" s="348">
        <v>9705</v>
      </c>
      <c r="Q88" s="348">
        <v>1805</v>
      </c>
      <c r="R88" s="348">
        <v>1800</v>
      </c>
      <c r="S88" s="348">
        <v>7685</v>
      </c>
      <c r="T88" s="348">
        <v>1334</v>
      </c>
      <c r="U88" s="348"/>
      <c r="V88" s="348">
        <v>4208</v>
      </c>
      <c r="W88" s="348">
        <v>11821</v>
      </c>
      <c r="X88" s="348">
        <v>14839</v>
      </c>
      <c r="Y88" s="348">
        <v>3433</v>
      </c>
      <c r="Z88" s="348">
        <v>1627</v>
      </c>
      <c r="AA88" s="348">
        <v>2780</v>
      </c>
      <c r="AB88" s="348">
        <v>2405</v>
      </c>
      <c r="AC88" s="348">
        <v>605</v>
      </c>
      <c r="AD88" s="348">
        <v>1670</v>
      </c>
      <c r="AE88" s="348">
        <v>19294</v>
      </c>
      <c r="AF88" s="348">
        <v>788</v>
      </c>
      <c r="AG88" s="348">
        <v>1216</v>
      </c>
      <c r="AH88" s="348">
        <v>3008</v>
      </c>
      <c r="AI88" s="348">
        <v>225</v>
      </c>
      <c r="AJ88" s="348"/>
      <c r="AK88" s="348">
        <v>6001</v>
      </c>
      <c r="AL88" s="348">
        <v>4588</v>
      </c>
      <c r="AM88" s="348">
        <v>140</v>
      </c>
      <c r="AN88" s="348">
        <v>909</v>
      </c>
      <c r="AO88" s="348"/>
      <c r="AP88" s="348">
        <v>1651</v>
      </c>
      <c r="AQ88" s="348">
        <v>2311</v>
      </c>
      <c r="AR88" s="348">
        <v>22788</v>
      </c>
      <c r="AS88" s="348">
        <v>1772</v>
      </c>
      <c r="AT88" s="348">
        <v>4654</v>
      </c>
      <c r="AU88" s="348">
        <v>3204</v>
      </c>
      <c r="AV88" s="348">
        <v>2120</v>
      </c>
      <c r="AW88" s="348">
        <v>1109</v>
      </c>
      <c r="AX88" s="348">
        <v>17720</v>
      </c>
      <c r="AY88" s="348">
        <v>2921</v>
      </c>
      <c r="AZ88" s="348">
        <v>724</v>
      </c>
      <c r="BA88" s="348">
        <v>23624</v>
      </c>
      <c r="BB88" s="348">
        <v>233</v>
      </c>
      <c r="BC88" s="348">
        <v>4437</v>
      </c>
      <c r="BD88" s="348">
        <v>19</v>
      </c>
      <c r="BE88" s="348">
        <v>676</v>
      </c>
      <c r="BF88" s="348">
        <v>545</v>
      </c>
      <c r="BG88" s="348">
        <v>2979</v>
      </c>
      <c r="BH88" s="348">
        <v>1509</v>
      </c>
      <c r="BI88" s="348">
        <v>1121</v>
      </c>
      <c r="BJ88" s="348">
        <v>7286</v>
      </c>
      <c r="BK88" s="348">
        <v>11123</v>
      </c>
      <c r="BL88" s="348"/>
      <c r="BM88" s="348">
        <v>1937</v>
      </c>
      <c r="BN88" s="348">
        <v>1710</v>
      </c>
      <c r="BO88" s="348">
        <v>1266</v>
      </c>
      <c r="BP88" s="348">
        <v>330</v>
      </c>
      <c r="BQ88" s="348">
        <v>571</v>
      </c>
      <c r="BR88" s="348"/>
      <c r="BS88" s="348">
        <v>9109</v>
      </c>
      <c r="BT88" s="348">
        <v>2059</v>
      </c>
      <c r="BU88" s="348">
        <v>1910</v>
      </c>
      <c r="BV88" s="348">
        <v>843</v>
      </c>
      <c r="BW88" s="348">
        <v>938</v>
      </c>
      <c r="BX88" s="348">
        <v>1985</v>
      </c>
      <c r="BY88" s="348"/>
      <c r="BZ88" s="348">
        <v>887</v>
      </c>
      <c r="CA88" s="348"/>
      <c r="CB88" s="348">
        <v>3829</v>
      </c>
      <c r="CC88" s="348">
        <v>9988</v>
      </c>
      <c r="CD88" s="348">
        <v>401</v>
      </c>
      <c r="CE88" s="348">
        <v>1209</v>
      </c>
      <c r="CF88" s="348">
        <v>1713</v>
      </c>
      <c r="CG88" s="348">
        <v>0</v>
      </c>
      <c r="CH88" s="348">
        <v>1803</v>
      </c>
      <c r="CI88" s="348">
        <v>497</v>
      </c>
      <c r="CJ88" s="348">
        <v>765</v>
      </c>
      <c r="CK88" s="348">
        <v>5318</v>
      </c>
      <c r="CL88" s="348">
        <v>2117</v>
      </c>
      <c r="CM88" s="348">
        <v>29224</v>
      </c>
      <c r="CN88" s="348">
        <v>2101</v>
      </c>
      <c r="CO88" s="348">
        <v>2056</v>
      </c>
      <c r="CP88" s="348">
        <v>4990</v>
      </c>
      <c r="CQ88" s="348">
        <v>1002</v>
      </c>
      <c r="CR88" s="348"/>
      <c r="CS88" s="348">
        <v>681</v>
      </c>
      <c r="CT88" s="348">
        <v>1795</v>
      </c>
      <c r="CU88" s="348">
        <v>1086</v>
      </c>
      <c r="CV88" s="348">
        <v>1286</v>
      </c>
      <c r="CW88" s="348">
        <v>596</v>
      </c>
      <c r="CX88" s="348">
        <v>2472</v>
      </c>
      <c r="CY88" s="348">
        <v>8161</v>
      </c>
      <c r="CZ88" s="348"/>
      <c r="DA88" s="348">
        <v>720</v>
      </c>
      <c r="DB88" s="348">
        <v>1461</v>
      </c>
      <c r="DC88" s="348">
        <v>3900</v>
      </c>
      <c r="DD88" s="348">
        <v>1191</v>
      </c>
      <c r="DE88" s="348">
        <v>1455</v>
      </c>
      <c r="DF88" s="348">
        <v>1296</v>
      </c>
      <c r="DG88" s="348">
        <v>2070</v>
      </c>
      <c r="DH88" s="348">
        <v>1318</v>
      </c>
      <c r="DI88" s="348">
        <v>1615</v>
      </c>
      <c r="DJ88" s="348">
        <v>3101</v>
      </c>
      <c r="DK88" s="348"/>
      <c r="DL88" s="348">
        <v>2636</v>
      </c>
      <c r="DM88" s="348">
        <v>2019</v>
      </c>
      <c r="DN88" s="348">
        <v>6698</v>
      </c>
      <c r="DO88" s="349">
        <v>2998</v>
      </c>
      <c r="DP88" s="350">
        <f>SUM(B88:DO88)</f>
        <v>405346</v>
      </c>
    </row>
    <row r="89" spans="1:120" ht="15.75" thickBot="1" x14ac:dyDescent="0.3">
      <c r="A89" s="9" t="s">
        <v>193</v>
      </c>
      <c r="B89" s="348">
        <v>2718673.03</v>
      </c>
      <c r="C89" s="348">
        <v>2154812.4</v>
      </c>
      <c r="D89" s="348">
        <v>2372317.2000000002</v>
      </c>
      <c r="E89" s="348">
        <v>560596.6</v>
      </c>
      <c r="F89" s="348">
        <v>2685026.43</v>
      </c>
      <c r="G89" s="339">
        <v>1276282.44</v>
      </c>
      <c r="H89" s="348">
        <v>133719.69</v>
      </c>
      <c r="I89" s="348">
        <v>5090015.93</v>
      </c>
      <c r="J89" s="348">
        <v>2984179.16</v>
      </c>
      <c r="K89" s="348">
        <v>1243019.3</v>
      </c>
      <c r="L89" s="348">
        <v>514339.54</v>
      </c>
      <c r="M89" s="348">
        <v>420024.73</v>
      </c>
      <c r="N89" s="348">
        <v>1214039.42</v>
      </c>
      <c r="O89" s="348">
        <v>720431.76</v>
      </c>
      <c r="P89" s="348">
        <v>10500778.4</v>
      </c>
      <c r="Q89" s="348">
        <v>792257.76</v>
      </c>
      <c r="R89" s="348">
        <v>1067868.8700000001</v>
      </c>
      <c r="S89" s="348">
        <v>0</v>
      </c>
      <c r="T89" s="348">
        <v>689433.87</v>
      </c>
      <c r="U89" s="348"/>
      <c r="V89" s="348">
        <v>2054238.5</v>
      </c>
      <c r="W89" s="348">
        <v>15204648.689999999</v>
      </c>
      <c r="X89" s="348">
        <v>9217549.8900000006</v>
      </c>
      <c r="Y89" s="348">
        <v>1619209.78</v>
      </c>
      <c r="Z89" s="348">
        <v>1188341.97</v>
      </c>
      <c r="AA89" s="348">
        <v>551247.59</v>
      </c>
      <c r="AB89" s="348">
        <v>1283504.5</v>
      </c>
      <c r="AC89" s="348">
        <v>197065.19</v>
      </c>
      <c r="AD89" s="348">
        <v>476849.19</v>
      </c>
      <c r="AE89" s="348">
        <v>2265762.4500000002</v>
      </c>
      <c r="AF89" s="348">
        <v>208500.24</v>
      </c>
      <c r="AG89" s="348">
        <v>327520.84999999998</v>
      </c>
      <c r="AH89" s="348">
        <v>1313967.96</v>
      </c>
      <c r="AI89" s="348">
        <v>103923.38</v>
      </c>
      <c r="AJ89" s="348"/>
      <c r="AK89" s="348">
        <v>3319847.24</v>
      </c>
      <c r="AL89" s="348">
        <v>7067737.4400000004</v>
      </c>
      <c r="AM89" s="348">
        <v>145895.22</v>
      </c>
      <c r="AN89" s="348">
        <v>420138.38</v>
      </c>
      <c r="AO89" s="348"/>
      <c r="AP89" s="348">
        <v>770473.23</v>
      </c>
      <c r="AQ89" s="348">
        <v>951566.87</v>
      </c>
      <c r="AR89" s="348">
        <v>1989532.9</v>
      </c>
      <c r="AS89" s="348">
        <v>1361808</v>
      </c>
      <c r="AT89" s="348">
        <v>3194502.19</v>
      </c>
      <c r="AU89" s="348">
        <v>757691.82</v>
      </c>
      <c r="AV89" s="348">
        <v>1042204.49</v>
      </c>
      <c r="AW89" s="348">
        <v>334956.5</v>
      </c>
      <c r="AX89" s="348">
        <v>4391253</v>
      </c>
      <c r="AY89" s="348">
        <v>1999130.41</v>
      </c>
      <c r="AZ89" s="348">
        <v>554976</v>
      </c>
      <c r="BA89" s="348">
        <v>28825018.920000002</v>
      </c>
      <c r="BB89" s="348">
        <v>164529.72</v>
      </c>
      <c r="BC89" s="348">
        <v>1685259.9</v>
      </c>
      <c r="BD89" s="348">
        <v>13507.61</v>
      </c>
      <c r="BE89" s="348">
        <v>226617.60000000001</v>
      </c>
      <c r="BF89" s="348">
        <v>380711.18</v>
      </c>
      <c r="BG89" s="348">
        <v>1626100.78</v>
      </c>
      <c r="BH89" s="348">
        <v>1002056.4</v>
      </c>
      <c r="BI89" s="348">
        <v>430206.77</v>
      </c>
      <c r="BJ89" s="348">
        <v>454584.96</v>
      </c>
      <c r="BK89" s="348">
        <v>2277527.48</v>
      </c>
      <c r="BL89" s="348"/>
      <c r="BM89" s="348">
        <v>666614.15</v>
      </c>
      <c r="BN89" s="348">
        <v>266049</v>
      </c>
      <c r="BO89" s="348">
        <v>365516.64</v>
      </c>
      <c r="BP89" s="348">
        <v>247294.94</v>
      </c>
      <c r="BQ89" s="348">
        <v>86761.78</v>
      </c>
      <c r="BR89" s="348"/>
      <c r="BS89" s="348">
        <v>4590576.97</v>
      </c>
      <c r="BT89" s="348">
        <v>4712704.2300000004</v>
      </c>
      <c r="BU89" s="348">
        <v>476322.75</v>
      </c>
      <c r="BV89" s="348">
        <v>473914.08</v>
      </c>
      <c r="BW89" s="348">
        <v>514299.93</v>
      </c>
      <c r="BX89" s="348">
        <v>803847.05</v>
      </c>
      <c r="BY89" s="348"/>
      <c r="BZ89" s="348">
        <v>246717.23</v>
      </c>
      <c r="CA89" s="348"/>
      <c r="CB89" s="348">
        <v>626605.18999999994</v>
      </c>
      <c r="CC89" s="348">
        <v>8439698.3300000001</v>
      </c>
      <c r="CD89" s="348">
        <v>573782.44999999995</v>
      </c>
      <c r="CE89" s="348">
        <v>502140.96</v>
      </c>
      <c r="CF89" s="348">
        <v>1181081.92</v>
      </c>
      <c r="CG89" s="348">
        <v>0</v>
      </c>
      <c r="CH89" s="348">
        <v>560549.37</v>
      </c>
      <c r="CI89" s="348">
        <v>128014.66</v>
      </c>
      <c r="CJ89" s="348">
        <v>103233.75</v>
      </c>
      <c r="CK89" s="348">
        <v>2493718.06</v>
      </c>
      <c r="CL89" s="348">
        <v>710336.07</v>
      </c>
      <c r="CM89" s="348">
        <v>9710190.5700000003</v>
      </c>
      <c r="CN89" s="348">
        <v>743439.06</v>
      </c>
      <c r="CO89" s="348">
        <v>1389965.43</v>
      </c>
      <c r="CP89" s="348">
        <v>3528230.4</v>
      </c>
      <c r="CQ89" s="348">
        <v>90312.48</v>
      </c>
      <c r="CR89" s="348"/>
      <c r="CS89" s="348">
        <v>252960.6</v>
      </c>
      <c r="CT89" s="348">
        <v>212532</v>
      </c>
      <c r="CU89" s="348">
        <v>408135.23</v>
      </c>
      <c r="CV89" s="348">
        <v>0</v>
      </c>
      <c r="CW89" s="348">
        <v>175260</v>
      </c>
      <c r="CX89" s="348">
        <v>922854.24</v>
      </c>
      <c r="CY89" s="348">
        <v>4371155.55</v>
      </c>
      <c r="CZ89" s="348"/>
      <c r="DA89" s="348">
        <v>315649.83</v>
      </c>
      <c r="DB89" s="348">
        <v>463008.15</v>
      </c>
      <c r="DC89" s="348">
        <v>667175.5</v>
      </c>
      <c r="DD89" s="348">
        <v>207104.94</v>
      </c>
      <c r="DE89" s="348">
        <v>500136</v>
      </c>
      <c r="DF89" s="348">
        <v>266539.32</v>
      </c>
      <c r="DG89" s="348">
        <v>1488272.39</v>
      </c>
      <c r="DH89" s="348">
        <v>474848.08</v>
      </c>
      <c r="DI89" s="348">
        <v>591802.19999999995</v>
      </c>
      <c r="DJ89" s="348">
        <v>1741742.31</v>
      </c>
      <c r="DK89" s="348"/>
      <c r="DL89" s="348">
        <v>680591.57</v>
      </c>
      <c r="DM89" s="348">
        <v>710285.76</v>
      </c>
      <c r="DN89" s="348">
        <v>4775107.57</v>
      </c>
      <c r="DO89" s="349">
        <v>192375.35</v>
      </c>
      <c r="DP89" s="350">
        <f t="shared" si="4"/>
        <v>202187435.75999993</v>
      </c>
    </row>
    <row r="90" spans="1:120" ht="15.75" thickBot="1" x14ac:dyDescent="0.3">
      <c r="A90" s="9" t="s">
        <v>192</v>
      </c>
      <c r="B90" s="348">
        <v>1819</v>
      </c>
      <c r="C90" s="348">
        <v>2246</v>
      </c>
      <c r="D90" s="348">
        <v>2102</v>
      </c>
      <c r="E90" s="348">
        <v>664</v>
      </c>
      <c r="F90" s="348">
        <v>2084</v>
      </c>
      <c r="G90" s="339">
        <v>703</v>
      </c>
      <c r="H90" s="348">
        <v>142</v>
      </c>
      <c r="I90" s="348">
        <v>1480</v>
      </c>
      <c r="J90" s="348">
        <v>2096</v>
      </c>
      <c r="K90" s="348">
        <v>1447</v>
      </c>
      <c r="L90" s="348">
        <v>657</v>
      </c>
      <c r="M90" s="348">
        <v>397</v>
      </c>
      <c r="N90" s="348">
        <v>1244</v>
      </c>
      <c r="O90" s="348">
        <v>886</v>
      </c>
      <c r="P90" s="348">
        <v>7613</v>
      </c>
      <c r="Q90" s="348">
        <v>852</v>
      </c>
      <c r="R90" s="348">
        <v>876</v>
      </c>
      <c r="S90" s="348">
        <v>0</v>
      </c>
      <c r="T90" s="348">
        <v>652</v>
      </c>
      <c r="U90" s="348"/>
      <c r="V90" s="348">
        <v>1809</v>
      </c>
      <c r="W90" s="348">
        <v>6349</v>
      </c>
      <c r="X90" s="348">
        <v>2744</v>
      </c>
      <c r="Y90" s="348">
        <v>1052</v>
      </c>
      <c r="Z90" s="348">
        <v>1065</v>
      </c>
      <c r="AA90" s="348">
        <v>964</v>
      </c>
      <c r="AB90" s="348">
        <v>2027</v>
      </c>
      <c r="AC90" s="348">
        <v>190</v>
      </c>
      <c r="AD90" s="348">
        <v>163</v>
      </c>
      <c r="AE90" s="348">
        <v>5433</v>
      </c>
      <c r="AF90" s="348">
        <v>221</v>
      </c>
      <c r="AG90" s="348">
        <v>544</v>
      </c>
      <c r="AH90" s="348">
        <v>683</v>
      </c>
      <c r="AI90" s="348">
        <v>132</v>
      </c>
      <c r="AJ90" s="348"/>
      <c r="AK90" s="348">
        <v>2305</v>
      </c>
      <c r="AL90" s="348">
        <v>4058</v>
      </c>
      <c r="AM90" s="348">
        <v>106</v>
      </c>
      <c r="AN90" s="348">
        <v>522</v>
      </c>
      <c r="AO90" s="348"/>
      <c r="AP90" s="348">
        <v>492</v>
      </c>
      <c r="AQ90" s="348">
        <v>1561</v>
      </c>
      <c r="AR90" s="348">
        <v>2414</v>
      </c>
      <c r="AS90" s="348">
        <v>772</v>
      </c>
      <c r="AT90" s="348">
        <v>1497</v>
      </c>
      <c r="AU90" s="348">
        <v>551</v>
      </c>
      <c r="AV90" s="348">
        <v>1015</v>
      </c>
      <c r="AW90" s="348">
        <v>433</v>
      </c>
      <c r="AX90" s="348">
        <v>5315</v>
      </c>
      <c r="AY90" s="348">
        <v>1988</v>
      </c>
      <c r="AZ90" s="348">
        <v>376</v>
      </c>
      <c r="BA90" s="348">
        <v>17553</v>
      </c>
      <c r="BB90" s="348">
        <v>142</v>
      </c>
      <c r="BC90" s="348">
        <v>1090</v>
      </c>
      <c r="BD90" s="348">
        <v>15</v>
      </c>
      <c r="BE90" s="348">
        <v>319</v>
      </c>
      <c r="BF90" s="348">
        <v>296</v>
      </c>
      <c r="BG90" s="348">
        <v>1477</v>
      </c>
      <c r="BH90" s="348">
        <v>730</v>
      </c>
      <c r="BI90" s="348">
        <v>454</v>
      </c>
      <c r="BJ90" s="348">
        <v>432</v>
      </c>
      <c r="BK90" s="348">
        <v>2011</v>
      </c>
      <c r="BL90" s="348"/>
      <c r="BM90" s="348">
        <v>663</v>
      </c>
      <c r="BN90" s="348">
        <v>206</v>
      </c>
      <c r="BO90" s="348">
        <v>604</v>
      </c>
      <c r="BP90" s="348">
        <v>260</v>
      </c>
      <c r="BQ90" s="348">
        <v>123</v>
      </c>
      <c r="BR90" s="348"/>
      <c r="BS90" s="348">
        <v>2395</v>
      </c>
      <c r="BT90" s="348">
        <v>1275</v>
      </c>
      <c r="BU90" s="348">
        <v>701</v>
      </c>
      <c r="BV90" s="348">
        <v>349</v>
      </c>
      <c r="BW90" s="348">
        <v>492</v>
      </c>
      <c r="BX90" s="348">
        <v>708</v>
      </c>
      <c r="BY90" s="348"/>
      <c r="BZ90" s="348">
        <v>346</v>
      </c>
      <c r="CA90" s="348"/>
      <c r="CB90" s="348">
        <v>782</v>
      </c>
      <c r="CC90" s="348">
        <v>8519</v>
      </c>
      <c r="CD90" s="348">
        <v>301</v>
      </c>
      <c r="CE90" s="348">
        <v>346</v>
      </c>
      <c r="CF90" s="348">
        <v>1106</v>
      </c>
      <c r="CG90" s="348">
        <v>0</v>
      </c>
      <c r="CH90" s="348">
        <v>736</v>
      </c>
      <c r="CI90" s="348">
        <v>169</v>
      </c>
      <c r="CJ90" s="348">
        <v>134</v>
      </c>
      <c r="CK90" s="348">
        <v>1603</v>
      </c>
      <c r="CL90" s="348">
        <v>815</v>
      </c>
      <c r="CM90" s="348">
        <v>8202</v>
      </c>
      <c r="CN90" s="348">
        <v>369</v>
      </c>
      <c r="CO90" s="348">
        <v>1318</v>
      </c>
      <c r="CP90" s="348">
        <v>2656</v>
      </c>
      <c r="CQ90" s="348">
        <v>177</v>
      </c>
      <c r="CR90" s="348"/>
      <c r="CS90" s="348">
        <v>173</v>
      </c>
      <c r="CT90" s="348">
        <v>398</v>
      </c>
      <c r="CU90" s="348">
        <v>482</v>
      </c>
      <c r="CV90" s="348">
        <v>0</v>
      </c>
      <c r="CW90" s="348">
        <v>230</v>
      </c>
      <c r="CX90" s="348">
        <v>812</v>
      </c>
      <c r="CY90" s="348">
        <v>3775</v>
      </c>
      <c r="CZ90" s="348"/>
      <c r="DA90" s="348">
        <v>395</v>
      </c>
      <c r="DB90" s="348">
        <v>366</v>
      </c>
      <c r="DC90" s="348">
        <v>1314</v>
      </c>
      <c r="DD90" s="348">
        <v>422</v>
      </c>
      <c r="DE90" s="348">
        <v>650</v>
      </c>
      <c r="DF90" s="348">
        <v>233</v>
      </c>
      <c r="DG90" s="348">
        <v>1579</v>
      </c>
      <c r="DH90" s="348">
        <v>367</v>
      </c>
      <c r="DI90" s="348">
        <v>495</v>
      </c>
      <c r="DJ90" s="348">
        <v>1309</v>
      </c>
      <c r="DK90" s="348"/>
      <c r="DL90" s="348">
        <v>1087</v>
      </c>
      <c r="DM90" s="348">
        <v>819</v>
      </c>
      <c r="DN90" s="348">
        <v>2044</v>
      </c>
      <c r="DO90" s="349">
        <v>877</v>
      </c>
      <c r="DP90" s="350">
        <f t="shared" si="4"/>
        <v>152442</v>
      </c>
    </row>
    <row r="91" spans="1:120" ht="15.75" thickBot="1" x14ac:dyDescent="0.3">
      <c r="A91" s="9" t="s">
        <v>193</v>
      </c>
      <c r="B91" s="348">
        <v>6227776.4199999999</v>
      </c>
      <c r="C91" s="348">
        <v>15410428.58</v>
      </c>
      <c r="D91" s="348">
        <v>1086591.1599999997</v>
      </c>
      <c r="E91" s="348">
        <v>3317603.5</v>
      </c>
      <c r="F91" s="348">
        <v>12013753</v>
      </c>
      <c r="G91" s="339">
        <v>46942808.560000002</v>
      </c>
      <c r="H91" s="348">
        <v>5906075.1899999995</v>
      </c>
      <c r="I91" s="348">
        <v>28424372.870000001</v>
      </c>
      <c r="J91" s="348">
        <v>3757771.3200000003</v>
      </c>
      <c r="K91" s="348">
        <v>6884478.7999999998</v>
      </c>
      <c r="L91" s="348">
        <v>789701.12999999989</v>
      </c>
      <c r="M91" s="348">
        <v>1057263.1400000001</v>
      </c>
      <c r="N91" s="348">
        <v>43021659.530000001</v>
      </c>
      <c r="O91" s="348">
        <v>3341441.62</v>
      </c>
      <c r="P91" s="348">
        <v>55003518.289999999</v>
      </c>
      <c r="Q91" s="348">
        <v>2695819.66</v>
      </c>
      <c r="R91" s="348">
        <v>1909840.42</v>
      </c>
      <c r="S91" s="348">
        <v>57204650.890000001</v>
      </c>
      <c r="T91" s="348">
        <v>2299364.13</v>
      </c>
      <c r="U91" s="348"/>
      <c r="V91" s="348">
        <v>4816178.66</v>
      </c>
      <c r="W91" s="348">
        <v>31186500.650000006</v>
      </c>
      <c r="X91" s="348">
        <v>144916040.63999999</v>
      </c>
      <c r="Y91" s="348">
        <v>14767701.01</v>
      </c>
      <c r="Z91" s="348">
        <v>3467682.13</v>
      </c>
      <c r="AA91" s="348">
        <v>1138278.8799999999</v>
      </c>
      <c r="AB91" s="348">
        <v>1622082.71</v>
      </c>
      <c r="AC91" s="348">
        <v>410852.94</v>
      </c>
      <c r="AD91" s="348">
        <v>1599255.08</v>
      </c>
      <c r="AE91" s="348">
        <v>44341541.329999998</v>
      </c>
      <c r="AF91" s="348">
        <v>950887.06</v>
      </c>
      <c r="AG91" s="348">
        <v>1381071</v>
      </c>
      <c r="AH91" s="348">
        <v>12177035.039999999</v>
      </c>
      <c r="AI91" s="348">
        <v>158339.79999999999</v>
      </c>
      <c r="AJ91" s="348"/>
      <c r="AK91" s="348">
        <v>8248140.209999999</v>
      </c>
      <c r="AL91" s="348">
        <v>15754806.43</v>
      </c>
      <c r="AM91" s="348">
        <v>174947.38999999998</v>
      </c>
      <c r="AN91" s="348">
        <v>1040099.9600000001</v>
      </c>
      <c r="AO91" s="348"/>
      <c r="AP91" s="348">
        <v>5279453</v>
      </c>
      <c r="AQ91" s="348">
        <v>3606199.3099999996</v>
      </c>
      <c r="AR91" s="348">
        <v>86555121.989999995</v>
      </c>
      <c r="AS91" s="348">
        <v>1655012.77</v>
      </c>
      <c r="AT91" s="348">
        <v>36342053.770000003</v>
      </c>
      <c r="AU91" s="348">
        <v>18398482.25</v>
      </c>
      <c r="AV91" s="348">
        <v>3532120.01</v>
      </c>
      <c r="AW91" s="348">
        <v>700787.23</v>
      </c>
      <c r="AX91" s="348">
        <v>45103648.039999999</v>
      </c>
      <c r="AY91" s="348">
        <v>2417532.5199999996</v>
      </c>
      <c r="AZ91" s="348">
        <v>1166125.56</v>
      </c>
      <c r="BA91" s="348">
        <v>67764963.019999996</v>
      </c>
      <c r="BB91" s="348">
        <v>203369.83</v>
      </c>
      <c r="BC91" s="348">
        <v>943948.93000000017</v>
      </c>
      <c r="BD91" s="348">
        <v>14200.329999999998</v>
      </c>
      <c r="BE91" s="348">
        <v>603244.76</v>
      </c>
      <c r="BF91" s="348">
        <v>1208051.6649999705</v>
      </c>
      <c r="BG91" s="348">
        <v>7459500.4899999993</v>
      </c>
      <c r="BH91" s="348">
        <v>3535600.2600000002</v>
      </c>
      <c r="BI91" s="348">
        <v>1209738.8599999999</v>
      </c>
      <c r="BJ91" s="348">
        <v>472492.99999999994</v>
      </c>
      <c r="BK91" s="348">
        <v>11612957.27</v>
      </c>
      <c r="BL91" s="348"/>
      <c r="BM91" s="348">
        <v>3309825.44</v>
      </c>
      <c r="BN91" s="348">
        <v>3918938.08</v>
      </c>
      <c r="BO91" s="348">
        <v>238639.72999999998</v>
      </c>
      <c r="BP91" s="348">
        <v>823508.08000000007</v>
      </c>
      <c r="BQ91" s="348">
        <v>295489.26</v>
      </c>
      <c r="BR91" s="348"/>
      <c r="BS91" s="348">
        <v>70980231.969999999</v>
      </c>
      <c r="BT91" s="348">
        <v>21678628.77</v>
      </c>
      <c r="BU91" s="348">
        <v>2511778.35</v>
      </c>
      <c r="BV91" s="348">
        <v>684099.49</v>
      </c>
      <c r="BW91" s="348">
        <v>2363455.4099999997</v>
      </c>
      <c r="BX91" s="348">
        <v>11700206.109999999</v>
      </c>
      <c r="BY91" s="348"/>
      <c r="BZ91" s="348">
        <v>983003.88000000012</v>
      </c>
      <c r="CA91" s="348"/>
      <c r="CB91" s="348">
        <v>28319436.709999997</v>
      </c>
      <c r="CC91" s="348">
        <v>69374522.799999997</v>
      </c>
      <c r="CD91" s="348">
        <v>3651822.91</v>
      </c>
      <c r="CE91" s="348">
        <v>3030050.6</v>
      </c>
      <c r="CF91" s="348">
        <v>3267677.54</v>
      </c>
      <c r="CG91" s="348">
        <v>0</v>
      </c>
      <c r="CH91" s="348">
        <v>1787210.63</v>
      </c>
      <c r="CI91" s="348">
        <v>213335.94999999998</v>
      </c>
      <c r="CJ91" s="348">
        <v>773764.7</v>
      </c>
      <c r="CK91" s="348">
        <v>9603375.8899999987</v>
      </c>
      <c r="CL91" s="348">
        <v>1365941.7200000002</v>
      </c>
      <c r="CM91" s="348">
        <v>38097829.049999997</v>
      </c>
      <c r="CN91" s="348">
        <v>2655369.12</v>
      </c>
      <c r="CO91" s="348">
        <v>1928305.2500000002</v>
      </c>
      <c r="CP91" s="348">
        <v>16468995.6</v>
      </c>
      <c r="CQ91" s="348">
        <v>403401.34</v>
      </c>
      <c r="CR91" s="348"/>
      <c r="CS91" s="348">
        <v>687870.56</v>
      </c>
      <c r="CT91" s="348">
        <v>933742.06</v>
      </c>
      <c r="CU91" s="348">
        <v>971881.82000000007</v>
      </c>
      <c r="CV91" s="348">
        <v>5374077.0800000001</v>
      </c>
      <c r="CW91" s="348">
        <v>673588.85</v>
      </c>
      <c r="CX91" s="348">
        <v>3359419.6399999997</v>
      </c>
      <c r="CY91" s="348">
        <v>24316438.439999998</v>
      </c>
      <c r="CZ91" s="348"/>
      <c r="DA91" s="348">
        <v>2352048.34</v>
      </c>
      <c r="DB91" s="348">
        <v>1788127.85</v>
      </c>
      <c r="DC91" s="348">
        <v>1174597.6000000001</v>
      </c>
      <c r="DD91" s="348">
        <v>1706016.95</v>
      </c>
      <c r="DE91" s="348">
        <v>746238.3</v>
      </c>
      <c r="DF91" s="348">
        <v>2906412</v>
      </c>
      <c r="DG91" s="348">
        <v>11528526.379999999</v>
      </c>
      <c r="DH91" s="348">
        <v>1400834.8699999999</v>
      </c>
      <c r="DI91" s="348">
        <v>2386040.12</v>
      </c>
      <c r="DJ91" s="348">
        <v>4137318.2099999995</v>
      </c>
      <c r="DK91" s="348"/>
      <c r="DL91" s="348">
        <v>1653517.1400000001</v>
      </c>
      <c r="DM91" s="348">
        <v>1855411.0799999998</v>
      </c>
      <c r="DN91" s="348">
        <v>16593341.34</v>
      </c>
      <c r="DO91" s="349">
        <v>5993753.8600000003</v>
      </c>
      <c r="DP91" s="350">
        <f t="shared" si="4"/>
        <v>1278199010.8649991</v>
      </c>
    </row>
    <row r="92" spans="1:120" ht="15.75" thickBot="1" x14ac:dyDescent="0.3">
      <c r="A92" s="9" t="s">
        <v>192</v>
      </c>
      <c r="B92" s="348">
        <v>4583</v>
      </c>
      <c r="C92" s="348">
        <v>1648</v>
      </c>
      <c r="D92" s="348">
        <v>3100</v>
      </c>
      <c r="E92" s="348">
        <v>180</v>
      </c>
      <c r="F92" s="348">
        <v>784</v>
      </c>
      <c r="G92" s="339">
        <v>4095</v>
      </c>
      <c r="H92" s="348">
        <v>968</v>
      </c>
      <c r="I92" s="348">
        <v>1796</v>
      </c>
      <c r="J92" s="348">
        <v>1141</v>
      </c>
      <c r="K92" s="348">
        <v>1058</v>
      </c>
      <c r="L92" s="348">
        <v>736</v>
      </c>
      <c r="M92" s="348">
        <v>410</v>
      </c>
      <c r="N92" s="348">
        <v>10239</v>
      </c>
      <c r="O92" s="348">
        <v>1116</v>
      </c>
      <c r="P92" s="348">
        <v>2092</v>
      </c>
      <c r="Q92" s="348">
        <v>953</v>
      </c>
      <c r="R92" s="348">
        <v>924</v>
      </c>
      <c r="S92" s="348">
        <v>7685</v>
      </c>
      <c r="T92" s="348">
        <v>682</v>
      </c>
      <c r="U92" s="348"/>
      <c r="V92" s="348">
        <v>2399</v>
      </c>
      <c r="W92" s="348">
        <v>5472</v>
      </c>
      <c r="X92" s="348">
        <v>12095</v>
      </c>
      <c r="Y92" s="348">
        <v>2381</v>
      </c>
      <c r="Z92" s="348">
        <v>562</v>
      </c>
      <c r="AA92" s="348">
        <v>1816</v>
      </c>
      <c r="AB92" s="348">
        <v>378</v>
      </c>
      <c r="AC92" s="348">
        <v>415</v>
      </c>
      <c r="AD92" s="348">
        <v>1507</v>
      </c>
      <c r="AE92" s="348">
        <v>13861</v>
      </c>
      <c r="AF92" s="348">
        <v>567</v>
      </c>
      <c r="AG92" s="348">
        <v>672</v>
      </c>
      <c r="AH92" s="348">
        <v>2325</v>
      </c>
      <c r="AI92" s="348">
        <v>93</v>
      </c>
      <c r="AJ92" s="348"/>
      <c r="AK92" s="348">
        <v>3696</v>
      </c>
      <c r="AL92" s="348">
        <v>530</v>
      </c>
      <c r="AM92" s="348">
        <v>34</v>
      </c>
      <c r="AN92" s="348">
        <v>387</v>
      </c>
      <c r="AO92" s="348"/>
      <c r="AP92" s="348">
        <v>1159</v>
      </c>
      <c r="AQ92" s="348">
        <v>750</v>
      </c>
      <c r="AR92" s="348">
        <v>20374</v>
      </c>
      <c r="AS92" s="348">
        <v>1000</v>
      </c>
      <c r="AT92" s="348">
        <v>3157</v>
      </c>
      <c r="AU92" s="348">
        <v>2653</v>
      </c>
      <c r="AV92" s="348">
        <v>1105</v>
      </c>
      <c r="AW92" s="348">
        <v>676</v>
      </c>
      <c r="AX92" s="348">
        <v>12405</v>
      </c>
      <c r="AY92" s="348">
        <v>933</v>
      </c>
      <c r="AZ92" s="348">
        <v>348</v>
      </c>
      <c r="BA92" s="348">
        <v>6071</v>
      </c>
      <c r="BB92" s="348">
        <v>91</v>
      </c>
      <c r="BC92" s="348">
        <v>3347</v>
      </c>
      <c r="BD92" s="348">
        <v>4</v>
      </c>
      <c r="BE92" s="348">
        <v>357</v>
      </c>
      <c r="BF92" s="348">
        <v>249</v>
      </c>
      <c r="BG92" s="348">
        <v>1502</v>
      </c>
      <c r="BH92" s="348">
        <v>779</v>
      </c>
      <c r="BI92" s="348">
        <v>667</v>
      </c>
      <c r="BJ92" s="348">
        <v>6854</v>
      </c>
      <c r="BK92" s="348">
        <v>9112</v>
      </c>
      <c r="BL92" s="348"/>
      <c r="BM92" s="348">
        <v>1274</v>
      </c>
      <c r="BN92" s="348">
        <v>1504</v>
      </c>
      <c r="BO92" s="348">
        <v>662</v>
      </c>
      <c r="BP92" s="348">
        <v>70</v>
      </c>
      <c r="BQ92" s="348">
        <v>448</v>
      </c>
      <c r="BR92" s="348"/>
      <c r="BS92" s="348">
        <v>6714</v>
      </c>
      <c r="BT92" s="348">
        <v>784</v>
      </c>
      <c r="BU92" s="348">
        <v>1209</v>
      </c>
      <c r="BV92" s="348">
        <v>494</v>
      </c>
      <c r="BW92" s="348">
        <v>446</v>
      </c>
      <c r="BX92" s="348">
        <v>1277</v>
      </c>
      <c r="BY92" s="348"/>
      <c r="BZ92" s="348">
        <v>541</v>
      </c>
      <c r="CA92" s="348"/>
      <c r="CB92" s="348">
        <v>3047</v>
      </c>
      <c r="CC92" s="348">
        <v>1469</v>
      </c>
      <c r="CD92" s="348">
        <v>100</v>
      </c>
      <c r="CE92" s="348">
        <v>863</v>
      </c>
      <c r="CF92" s="348">
        <v>607</v>
      </c>
      <c r="CG92" s="348">
        <v>0</v>
      </c>
      <c r="CH92" s="348">
        <v>1067</v>
      </c>
      <c r="CI92" s="348">
        <v>328</v>
      </c>
      <c r="CJ92" s="348">
        <v>631</v>
      </c>
      <c r="CK92" s="348">
        <v>3715</v>
      </c>
      <c r="CL92" s="348">
        <v>1302</v>
      </c>
      <c r="CM92" s="348">
        <v>21022</v>
      </c>
      <c r="CN92" s="348">
        <v>1732</v>
      </c>
      <c r="CO92" s="348">
        <v>738</v>
      </c>
      <c r="CP92" s="348">
        <v>2334</v>
      </c>
      <c r="CQ92" s="348">
        <v>825</v>
      </c>
      <c r="CR92" s="348"/>
      <c r="CS92" s="348">
        <v>508</v>
      </c>
      <c r="CT92" s="348">
        <v>1397</v>
      </c>
      <c r="CU92" s="348">
        <v>604</v>
      </c>
      <c r="CV92" s="348">
        <v>1286</v>
      </c>
      <c r="CW92" s="348">
        <v>366</v>
      </c>
      <c r="CX92" s="348">
        <v>1660</v>
      </c>
      <c r="CY92" s="348">
        <v>4386</v>
      </c>
      <c r="CZ92" s="348"/>
      <c r="DA92" s="348">
        <v>325</v>
      </c>
      <c r="DB92" s="348">
        <v>1095</v>
      </c>
      <c r="DC92" s="348">
        <v>2586</v>
      </c>
      <c r="DD92" s="348">
        <v>769</v>
      </c>
      <c r="DE92" s="348">
        <v>805</v>
      </c>
      <c r="DF92" s="348">
        <v>1063</v>
      </c>
      <c r="DG92" s="348">
        <v>491</v>
      </c>
      <c r="DH92" s="348">
        <v>951</v>
      </c>
      <c r="DI92" s="348">
        <v>1120</v>
      </c>
      <c r="DJ92" s="348">
        <v>1792</v>
      </c>
      <c r="DK92" s="348"/>
      <c r="DL92" s="348">
        <v>1549</v>
      </c>
      <c r="DM92" s="348">
        <v>1200</v>
      </c>
      <c r="DN92" s="348">
        <v>4654</v>
      </c>
      <c r="DO92" s="349">
        <v>2121</v>
      </c>
      <c r="DP92" s="350">
        <f t="shared" si="4"/>
        <v>252904</v>
      </c>
    </row>
    <row r="93" spans="1:120" ht="20.25" customHeight="1" thickBot="1" x14ac:dyDescent="0.3">
      <c r="A93" s="6" t="s">
        <v>251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32"/>
      <c r="BE93" s="332"/>
      <c r="BF93" s="332"/>
      <c r="BG93" s="332"/>
      <c r="BH93" s="332"/>
      <c r="BI93" s="332"/>
      <c r="BJ93" s="332"/>
      <c r="BK93" s="332"/>
      <c r="BL93" s="332"/>
      <c r="BM93" s="332"/>
      <c r="BN93" s="332"/>
      <c r="BO93" s="332"/>
      <c r="BP93" s="332"/>
      <c r="BQ93" s="332"/>
      <c r="BR93" s="332"/>
      <c r="BS93" s="332"/>
      <c r="BT93" s="332"/>
      <c r="BU93" s="332"/>
      <c r="BV93" s="332"/>
      <c r="BW93" s="332"/>
      <c r="BX93" s="332"/>
      <c r="BY93" s="332"/>
      <c r="BZ93" s="332"/>
      <c r="CA93" s="332"/>
      <c r="CB93" s="332"/>
      <c r="CC93" s="332"/>
      <c r="CD93" s="332"/>
      <c r="CE93" s="332"/>
      <c r="CF93" s="332"/>
      <c r="CG93" s="332"/>
      <c r="CH93" s="332"/>
      <c r="CI93" s="332"/>
      <c r="CJ93" s="332"/>
      <c r="CK93" s="332"/>
      <c r="CL93" s="332"/>
      <c r="CM93" s="332"/>
      <c r="CN93" s="332"/>
      <c r="CO93" s="332"/>
      <c r="CP93" s="332"/>
      <c r="CQ93" s="332"/>
      <c r="CR93" s="332"/>
      <c r="CS93" s="332"/>
      <c r="CT93" s="332"/>
      <c r="CU93" s="332"/>
      <c r="CV93" s="332"/>
      <c r="CW93" s="332"/>
      <c r="CX93" s="332"/>
      <c r="CY93" s="332"/>
      <c r="CZ93" s="332"/>
      <c r="DA93" s="332"/>
      <c r="DB93" s="332"/>
      <c r="DC93" s="332"/>
      <c r="DD93" s="332"/>
      <c r="DE93" s="332"/>
      <c r="DF93" s="332"/>
      <c r="DG93" s="332"/>
      <c r="DH93" s="332"/>
      <c r="DI93" s="332"/>
      <c r="DJ93" s="332"/>
      <c r="DK93" s="332"/>
      <c r="DL93" s="332"/>
      <c r="DM93" s="332"/>
      <c r="DN93" s="332"/>
      <c r="DO93" s="332"/>
      <c r="DP93" s="23"/>
    </row>
    <row r="94" spans="1:120" ht="15.75" thickBot="1" x14ac:dyDescent="0.3">
      <c r="A94" s="9" t="s">
        <v>194</v>
      </c>
      <c r="B94" s="325">
        <v>6614</v>
      </c>
      <c r="C94" s="325">
        <v>7190</v>
      </c>
      <c r="D94" s="325">
        <v>5640</v>
      </c>
      <c r="E94" s="325">
        <v>287</v>
      </c>
      <c r="F94" s="325">
        <v>3953</v>
      </c>
      <c r="G94" s="333">
        <v>641</v>
      </c>
      <c r="H94" s="325">
        <v>3072</v>
      </c>
      <c r="I94" s="325">
        <v>71</v>
      </c>
      <c r="J94" s="325">
        <v>5998</v>
      </c>
      <c r="K94" s="325">
        <v>2489</v>
      </c>
      <c r="L94" s="325">
        <v>1661</v>
      </c>
      <c r="M94" s="325">
        <v>1665</v>
      </c>
      <c r="N94" s="325">
        <v>52</v>
      </c>
      <c r="O94" s="325">
        <v>3976</v>
      </c>
      <c r="P94" s="325">
        <v>1644</v>
      </c>
      <c r="Q94" s="325">
        <v>3874</v>
      </c>
      <c r="R94" s="325">
        <v>2991</v>
      </c>
      <c r="S94" s="325">
        <v>4059</v>
      </c>
      <c r="T94" s="325">
        <v>994</v>
      </c>
      <c r="U94" s="325"/>
      <c r="V94" s="325">
        <v>6740</v>
      </c>
      <c r="W94" s="325">
        <v>6724</v>
      </c>
      <c r="X94" s="325">
        <v>1569</v>
      </c>
      <c r="Y94" s="325">
        <v>0</v>
      </c>
      <c r="Z94" s="325">
        <v>1359</v>
      </c>
      <c r="AA94" s="325">
        <v>2591</v>
      </c>
      <c r="AB94" s="325">
        <v>2825</v>
      </c>
      <c r="AC94" s="325">
        <v>1064</v>
      </c>
      <c r="AD94" s="325">
        <v>2662</v>
      </c>
      <c r="AE94" s="325">
        <v>10277</v>
      </c>
      <c r="AF94" s="325">
        <v>375</v>
      </c>
      <c r="AG94" s="325">
        <v>1739</v>
      </c>
      <c r="AH94" s="325">
        <v>0</v>
      </c>
      <c r="AI94" s="325">
        <v>376</v>
      </c>
      <c r="AJ94" s="325"/>
      <c r="AK94" s="325">
        <v>938</v>
      </c>
      <c r="AL94" s="325">
        <v>1741</v>
      </c>
      <c r="AM94" s="325">
        <v>974</v>
      </c>
      <c r="AN94" s="325">
        <v>1434</v>
      </c>
      <c r="AO94" s="325"/>
      <c r="AP94" s="325">
        <v>2423</v>
      </c>
      <c r="AQ94" s="325">
        <v>1909</v>
      </c>
      <c r="AR94" s="325">
        <v>26728</v>
      </c>
      <c r="AS94" s="325">
        <v>4321</v>
      </c>
      <c r="AT94" s="325">
        <v>8929</v>
      </c>
      <c r="AU94" s="325">
        <v>2081</v>
      </c>
      <c r="AV94" s="325">
        <v>142</v>
      </c>
      <c r="AW94" s="325">
        <v>2046</v>
      </c>
      <c r="AX94" s="325">
        <v>13735</v>
      </c>
      <c r="AY94" s="325">
        <v>8938</v>
      </c>
      <c r="AZ94" s="325">
        <v>1398</v>
      </c>
      <c r="BA94" s="325">
        <v>36572</v>
      </c>
      <c r="BB94" s="325">
        <v>0</v>
      </c>
      <c r="BC94" s="325">
        <v>455</v>
      </c>
      <c r="BD94" s="325">
        <v>0</v>
      </c>
      <c r="BE94" s="325">
        <v>1544</v>
      </c>
      <c r="BF94" s="325">
        <v>78</v>
      </c>
      <c r="BG94" s="325">
        <v>345</v>
      </c>
      <c r="BH94" s="325">
        <v>2267</v>
      </c>
      <c r="BI94" s="325">
        <v>2032</v>
      </c>
      <c r="BJ94" s="325">
        <v>1472</v>
      </c>
      <c r="BK94" s="325">
        <v>0</v>
      </c>
      <c r="BL94" s="325"/>
      <c r="BM94" s="325">
        <v>2732</v>
      </c>
      <c r="BN94" s="325">
        <v>1542</v>
      </c>
      <c r="BO94" s="325">
        <v>2445</v>
      </c>
      <c r="BP94" s="325">
        <v>2738</v>
      </c>
      <c r="BQ94" s="325">
        <v>366</v>
      </c>
      <c r="BR94" s="325"/>
      <c r="BS94" s="325">
        <v>17789</v>
      </c>
      <c r="BT94" s="325">
        <v>598</v>
      </c>
      <c r="BU94" s="325">
        <v>1610</v>
      </c>
      <c r="BV94" s="325">
        <v>826</v>
      </c>
      <c r="BW94" s="325">
        <v>6701</v>
      </c>
      <c r="BX94" s="325">
        <v>125</v>
      </c>
      <c r="BY94" s="325"/>
      <c r="BZ94" s="325">
        <v>890</v>
      </c>
      <c r="CA94" s="325"/>
      <c r="CB94" s="325">
        <v>9724</v>
      </c>
      <c r="CC94" s="325">
        <v>2325</v>
      </c>
      <c r="CD94" s="325">
        <v>0</v>
      </c>
      <c r="CE94" s="325">
        <v>6845</v>
      </c>
      <c r="CF94" s="325">
        <v>0</v>
      </c>
      <c r="CG94" s="325">
        <v>5332</v>
      </c>
      <c r="CH94" s="325">
        <v>3625</v>
      </c>
      <c r="CI94" s="325">
        <v>1815</v>
      </c>
      <c r="CJ94" s="325">
        <v>2585</v>
      </c>
      <c r="CK94" s="325">
        <v>1260</v>
      </c>
      <c r="CL94" s="325">
        <v>2990</v>
      </c>
      <c r="CM94" s="325">
        <v>136</v>
      </c>
      <c r="CN94" s="325">
        <v>7638</v>
      </c>
      <c r="CO94" s="325">
        <v>3972</v>
      </c>
      <c r="CP94" s="325">
        <v>8131</v>
      </c>
      <c r="CQ94" s="325">
        <v>708</v>
      </c>
      <c r="CR94" s="325"/>
      <c r="CS94" s="325">
        <v>861</v>
      </c>
      <c r="CT94" s="325">
        <v>2298</v>
      </c>
      <c r="CU94" s="325">
        <v>2245</v>
      </c>
      <c r="CV94" s="325">
        <v>1852</v>
      </c>
      <c r="CW94" s="325">
        <v>1299</v>
      </c>
      <c r="CX94" s="325">
        <v>2841</v>
      </c>
      <c r="CY94" s="325">
        <v>1712</v>
      </c>
      <c r="CZ94" s="325"/>
      <c r="DA94" s="325">
        <v>546</v>
      </c>
      <c r="DB94" s="325">
        <v>2068</v>
      </c>
      <c r="DC94" s="325">
        <v>3932</v>
      </c>
      <c r="DD94" s="325">
        <v>5056</v>
      </c>
      <c r="DE94" s="325">
        <v>6228</v>
      </c>
      <c r="DF94" s="325">
        <v>1326</v>
      </c>
      <c r="DG94" s="325">
        <v>2427</v>
      </c>
      <c r="DH94" s="325">
        <v>2102</v>
      </c>
      <c r="DI94" s="325">
        <v>7424</v>
      </c>
      <c r="DJ94" s="325">
        <v>1769</v>
      </c>
      <c r="DK94" s="325"/>
      <c r="DL94" s="325">
        <v>2939</v>
      </c>
      <c r="DM94" s="325">
        <v>4401</v>
      </c>
      <c r="DN94" s="325">
        <v>2147</v>
      </c>
      <c r="DO94" s="327">
        <v>819</v>
      </c>
      <c r="DP94" s="21">
        <f>SUM(B94:DO94)</f>
        <v>369414</v>
      </c>
    </row>
    <row r="95" spans="1:120" ht="15.75" thickBot="1" x14ac:dyDescent="0.3">
      <c r="A95" s="27" t="s">
        <v>264</v>
      </c>
      <c r="B95" s="325">
        <v>91380</v>
      </c>
      <c r="C95" s="325">
        <v>107850</v>
      </c>
      <c r="D95" s="325">
        <v>161850</v>
      </c>
      <c r="E95" s="325">
        <v>0</v>
      </c>
      <c r="F95" s="325">
        <v>58815</v>
      </c>
      <c r="G95" s="326">
        <v>1308</v>
      </c>
      <c r="H95" s="325">
        <v>57005</v>
      </c>
      <c r="I95" s="325">
        <v>0</v>
      </c>
      <c r="J95" s="325">
        <v>89970</v>
      </c>
      <c r="K95" s="325">
        <v>37335</v>
      </c>
      <c r="L95" s="325">
        <v>33220</v>
      </c>
      <c r="M95" s="325">
        <v>23300</v>
      </c>
      <c r="N95" s="325">
        <v>1516</v>
      </c>
      <c r="O95" s="325">
        <v>72710</v>
      </c>
      <c r="P95" s="325">
        <v>24675</v>
      </c>
      <c r="Q95" s="325">
        <v>38740</v>
      </c>
      <c r="R95" s="325">
        <v>44865</v>
      </c>
      <c r="S95" s="325">
        <v>28030</v>
      </c>
      <c r="T95" s="325">
        <v>9940</v>
      </c>
      <c r="U95" s="325"/>
      <c r="V95" s="325">
        <v>168732</v>
      </c>
      <c r="W95" s="325">
        <v>108155</v>
      </c>
      <c r="X95" s="325">
        <v>6190</v>
      </c>
      <c r="Y95" s="325">
        <v>0</v>
      </c>
      <c r="Z95" s="325">
        <v>1594</v>
      </c>
      <c r="AA95" s="325">
        <v>25910</v>
      </c>
      <c r="AB95" s="325">
        <v>56500</v>
      </c>
      <c r="AC95" s="325">
        <v>19152</v>
      </c>
      <c r="AD95" s="325">
        <v>39645</v>
      </c>
      <c r="AE95" s="325">
        <v>137900</v>
      </c>
      <c r="AF95" s="325">
        <v>6555</v>
      </c>
      <c r="AG95" s="325">
        <v>31302</v>
      </c>
      <c r="AH95" s="325">
        <v>0</v>
      </c>
      <c r="AI95" s="325">
        <v>5640</v>
      </c>
      <c r="AJ95" s="325"/>
      <c r="AK95" s="325">
        <v>11140</v>
      </c>
      <c r="AL95" s="325">
        <v>150</v>
      </c>
      <c r="AM95" s="325">
        <v>17532</v>
      </c>
      <c r="AN95" s="325">
        <v>28680</v>
      </c>
      <c r="AO95" s="325"/>
      <c r="AP95" s="325">
        <v>41700</v>
      </c>
      <c r="AQ95" s="325">
        <v>28635</v>
      </c>
      <c r="AR95" s="325">
        <v>378970</v>
      </c>
      <c r="AS95" s="325">
        <v>63205</v>
      </c>
      <c r="AT95" s="325">
        <v>127024</v>
      </c>
      <c r="AU95" s="325">
        <v>22596</v>
      </c>
      <c r="AV95" s="325">
        <v>2130</v>
      </c>
      <c r="AW95" s="325">
        <v>41788</v>
      </c>
      <c r="AX95" s="325">
        <v>171760</v>
      </c>
      <c r="AY95" s="325">
        <v>62540</v>
      </c>
      <c r="AZ95" s="325">
        <v>34950</v>
      </c>
      <c r="BA95" s="325">
        <v>440537</v>
      </c>
      <c r="BB95" s="325">
        <v>0</v>
      </c>
      <c r="BC95" s="325">
        <v>4550</v>
      </c>
      <c r="BD95" s="325">
        <v>0</v>
      </c>
      <c r="BE95" s="325">
        <v>20480</v>
      </c>
      <c r="BF95" s="325">
        <v>0</v>
      </c>
      <c r="BG95" s="325">
        <v>0</v>
      </c>
      <c r="BH95" s="325">
        <v>32184</v>
      </c>
      <c r="BI95" s="325">
        <v>21588</v>
      </c>
      <c r="BJ95" s="325">
        <v>20880</v>
      </c>
      <c r="BK95" s="325">
        <v>0</v>
      </c>
      <c r="BL95" s="325"/>
      <c r="BM95" s="325">
        <v>40980</v>
      </c>
      <c r="BN95" s="325">
        <v>35034</v>
      </c>
      <c r="BO95" s="325">
        <v>32454</v>
      </c>
      <c r="BP95" s="325">
        <v>19830</v>
      </c>
      <c r="BQ95" s="325">
        <v>5490</v>
      </c>
      <c r="BR95" s="325"/>
      <c r="BS95" s="325">
        <v>503415</v>
      </c>
      <c r="BT95" s="325">
        <v>0</v>
      </c>
      <c r="BU95" s="325">
        <v>19320</v>
      </c>
      <c r="BV95" s="325">
        <v>20375</v>
      </c>
      <c r="BW95" s="325">
        <v>38760</v>
      </c>
      <c r="BX95" s="325">
        <v>0</v>
      </c>
      <c r="BY95" s="325"/>
      <c r="BZ95" s="325">
        <v>26700</v>
      </c>
      <c r="CA95" s="325"/>
      <c r="CB95" s="325">
        <v>143460</v>
      </c>
      <c r="CC95" s="325">
        <v>23250</v>
      </c>
      <c r="CD95" s="325">
        <v>0</v>
      </c>
      <c r="CE95" s="325">
        <v>99866</v>
      </c>
      <c r="CF95" s="325">
        <v>0</v>
      </c>
      <c r="CG95" s="325">
        <v>82035</v>
      </c>
      <c r="CH95" s="325">
        <v>72500</v>
      </c>
      <c r="CI95" s="325">
        <v>43560</v>
      </c>
      <c r="CJ95" s="325">
        <v>36295</v>
      </c>
      <c r="CK95" s="325">
        <v>15120</v>
      </c>
      <c r="CL95" s="325">
        <v>42305</v>
      </c>
      <c r="CM95" s="325">
        <v>1360</v>
      </c>
      <c r="CN95" s="325">
        <v>87958</v>
      </c>
      <c r="CO95" s="325">
        <v>59580</v>
      </c>
      <c r="CP95" s="325">
        <v>182532</v>
      </c>
      <c r="CQ95" s="325">
        <v>12744</v>
      </c>
      <c r="CR95" s="325"/>
      <c r="CS95" s="325">
        <v>7090</v>
      </c>
      <c r="CT95" s="325">
        <v>40878</v>
      </c>
      <c r="CU95" s="325">
        <v>33675</v>
      </c>
      <c r="CV95" s="325">
        <v>18230</v>
      </c>
      <c r="CW95" s="325">
        <v>15588</v>
      </c>
      <c r="CX95" s="325">
        <v>84630</v>
      </c>
      <c r="CY95" s="325">
        <v>21407</v>
      </c>
      <c r="CZ95" s="325"/>
      <c r="DA95" s="325">
        <v>0</v>
      </c>
      <c r="DB95" s="325">
        <v>41620</v>
      </c>
      <c r="DC95" s="325">
        <v>53375</v>
      </c>
      <c r="DD95" s="325">
        <v>68895</v>
      </c>
      <c r="DE95" s="325">
        <v>93420</v>
      </c>
      <c r="DF95" s="325">
        <v>19548</v>
      </c>
      <c r="DG95" s="325">
        <v>12804</v>
      </c>
      <c r="DH95" s="325">
        <v>31530</v>
      </c>
      <c r="DI95" s="325">
        <v>68935</v>
      </c>
      <c r="DJ95" s="325">
        <v>0</v>
      </c>
      <c r="DK95" s="325"/>
      <c r="DL95" s="325">
        <v>37935</v>
      </c>
      <c r="DM95" s="325">
        <v>61695</v>
      </c>
      <c r="DN95" s="325">
        <v>9940</v>
      </c>
      <c r="DO95" s="327">
        <v>0</v>
      </c>
      <c r="DP95" s="21"/>
    </row>
    <row r="96" spans="1:120" ht="15.75" thickBot="1" x14ac:dyDescent="0.3">
      <c r="A96" s="9" t="s">
        <v>195</v>
      </c>
      <c r="B96" s="325">
        <v>18</v>
      </c>
      <c r="C96" s="325">
        <v>2</v>
      </c>
      <c r="D96" s="325">
        <v>39</v>
      </c>
      <c r="E96" s="325">
        <v>0</v>
      </c>
      <c r="F96" s="325">
        <v>0</v>
      </c>
      <c r="G96" s="333">
        <v>0</v>
      </c>
      <c r="H96" s="325">
        <v>12</v>
      </c>
      <c r="I96" s="325">
        <v>0</v>
      </c>
      <c r="J96" s="325">
        <v>24</v>
      </c>
      <c r="K96" s="325">
        <v>0</v>
      </c>
      <c r="L96" s="325">
        <v>0</v>
      </c>
      <c r="M96" s="325">
        <v>73</v>
      </c>
      <c r="N96" s="325">
        <v>146</v>
      </c>
      <c r="O96" s="325">
        <v>0</v>
      </c>
      <c r="P96" s="325">
        <v>608</v>
      </c>
      <c r="Q96" s="325">
        <v>316</v>
      </c>
      <c r="R96" s="325">
        <v>13</v>
      </c>
      <c r="S96" s="325">
        <v>0</v>
      </c>
      <c r="T96" s="325">
        <v>0</v>
      </c>
      <c r="U96" s="325"/>
      <c r="V96" s="325">
        <v>470</v>
      </c>
      <c r="W96" s="325">
        <v>0</v>
      </c>
      <c r="X96" s="325">
        <v>1</v>
      </c>
      <c r="Y96" s="325">
        <v>0</v>
      </c>
      <c r="Z96" s="325">
        <v>0</v>
      </c>
      <c r="AA96" s="325">
        <v>61</v>
      </c>
      <c r="AB96" s="325">
        <v>0</v>
      </c>
      <c r="AC96" s="325">
        <v>0</v>
      </c>
      <c r="AD96" s="325">
        <v>133</v>
      </c>
      <c r="AE96" s="325">
        <v>372</v>
      </c>
      <c r="AF96" s="325">
        <v>1</v>
      </c>
      <c r="AG96" s="325">
        <v>0</v>
      </c>
      <c r="AH96" s="325">
        <v>0</v>
      </c>
      <c r="AI96" s="325">
        <v>0</v>
      </c>
      <c r="AJ96" s="325"/>
      <c r="AK96" s="325">
        <v>0</v>
      </c>
      <c r="AL96" s="325">
        <v>45</v>
      </c>
      <c r="AM96" s="325">
        <v>37</v>
      </c>
      <c r="AN96" s="325">
        <v>0</v>
      </c>
      <c r="AO96" s="325"/>
      <c r="AP96" s="325">
        <v>4</v>
      </c>
      <c r="AQ96" s="325">
        <v>34</v>
      </c>
      <c r="AR96" s="325">
        <v>0</v>
      </c>
      <c r="AS96" s="325">
        <v>0</v>
      </c>
      <c r="AT96" s="325">
        <v>511</v>
      </c>
      <c r="AU96" s="325">
        <v>0</v>
      </c>
      <c r="AV96" s="325">
        <v>0</v>
      </c>
      <c r="AW96" s="325">
        <v>0</v>
      </c>
      <c r="AX96" s="325">
        <v>171</v>
      </c>
      <c r="AY96" s="325">
        <v>3</v>
      </c>
      <c r="AZ96" s="325">
        <v>0</v>
      </c>
      <c r="BA96" s="325">
        <v>2355</v>
      </c>
      <c r="BB96" s="325">
        <v>0</v>
      </c>
      <c r="BC96" s="325">
        <v>0</v>
      </c>
      <c r="BD96" s="325">
        <v>0</v>
      </c>
      <c r="BE96" s="325">
        <v>0</v>
      </c>
      <c r="BF96" s="325">
        <v>0</v>
      </c>
      <c r="BG96" s="325">
        <v>0</v>
      </c>
      <c r="BH96" s="325">
        <v>0</v>
      </c>
      <c r="BI96" s="325">
        <v>0</v>
      </c>
      <c r="BJ96" s="325">
        <v>0</v>
      </c>
      <c r="BK96" s="325">
        <v>0</v>
      </c>
      <c r="BL96" s="325"/>
      <c r="BM96" s="325">
        <v>0</v>
      </c>
      <c r="BN96" s="325">
        <v>277</v>
      </c>
      <c r="BO96" s="325">
        <v>170</v>
      </c>
      <c r="BP96" s="325">
        <v>0</v>
      </c>
      <c r="BQ96" s="325">
        <v>25</v>
      </c>
      <c r="BR96" s="325"/>
      <c r="BS96" s="325">
        <v>1023</v>
      </c>
      <c r="BT96" s="325">
        <v>0</v>
      </c>
      <c r="BU96" s="325">
        <v>0</v>
      </c>
      <c r="BV96" s="325">
        <v>9</v>
      </c>
      <c r="BW96" s="325">
        <v>0</v>
      </c>
      <c r="BX96" s="325">
        <v>0</v>
      </c>
      <c r="BY96" s="325"/>
      <c r="BZ96" s="325">
        <v>27</v>
      </c>
      <c r="CA96" s="325"/>
      <c r="CB96" s="325">
        <v>112</v>
      </c>
      <c r="CC96" s="325">
        <v>47</v>
      </c>
      <c r="CD96" s="325">
        <v>0</v>
      </c>
      <c r="CE96" s="325">
        <v>487</v>
      </c>
      <c r="CF96" s="325">
        <v>50</v>
      </c>
      <c r="CG96" s="325">
        <v>469</v>
      </c>
      <c r="CH96" s="325">
        <v>268</v>
      </c>
      <c r="CI96" s="325">
        <v>0</v>
      </c>
      <c r="CJ96" s="325">
        <v>4</v>
      </c>
      <c r="CK96" s="325">
        <v>0</v>
      </c>
      <c r="CL96" s="325">
        <v>0</v>
      </c>
      <c r="CM96" s="325">
        <v>3</v>
      </c>
      <c r="CN96" s="325">
        <v>450</v>
      </c>
      <c r="CO96" s="325">
        <v>11</v>
      </c>
      <c r="CP96" s="325">
        <v>94</v>
      </c>
      <c r="CQ96" s="325">
        <v>4</v>
      </c>
      <c r="CR96" s="325"/>
      <c r="CS96" s="325">
        <v>50</v>
      </c>
      <c r="CT96" s="325">
        <v>23</v>
      </c>
      <c r="CU96" s="325">
        <v>1</v>
      </c>
      <c r="CV96" s="325">
        <v>0</v>
      </c>
      <c r="CW96" s="325">
        <v>0</v>
      </c>
      <c r="CX96" s="325">
        <v>0</v>
      </c>
      <c r="CY96" s="325">
        <v>163</v>
      </c>
      <c r="CZ96" s="325"/>
      <c r="DA96" s="325">
        <v>39</v>
      </c>
      <c r="DB96" s="325">
        <v>199</v>
      </c>
      <c r="DC96" s="325">
        <v>0</v>
      </c>
      <c r="DD96" s="325">
        <v>23</v>
      </c>
      <c r="DE96" s="325">
        <v>26</v>
      </c>
      <c r="DF96" s="325">
        <v>0</v>
      </c>
      <c r="DG96" s="325">
        <v>0</v>
      </c>
      <c r="DH96" s="325">
        <v>0</v>
      </c>
      <c r="DI96" s="325">
        <v>201</v>
      </c>
      <c r="DJ96" s="325">
        <v>0</v>
      </c>
      <c r="DK96" s="325"/>
      <c r="DL96" s="325">
        <v>127</v>
      </c>
      <c r="DM96" s="325">
        <v>155</v>
      </c>
      <c r="DN96" s="325">
        <v>69</v>
      </c>
      <c r="DO96" s="327">
        <v>0</v>
      </c>
      <c r="DP96" s="21">
        <f t="shared" ref="DP96:DP120" si="5">SUM(B96:DO96)</f>
        <v>10055</v>
      </c>
    </row>
    <row r="97" spans="1:120" ht="15.75" thickBot="1" x14ac:dyDescent="0.3">
      <c r="A97" s="27" t="s">
        <v>264</v>
      </c>
      <c r="B97" s="325">
        <v>270</v>
      </c>
      <c r="C97" s="325">
        <v>40</v>
      </c>
      <c r="D97" s="325">
        <v>2025</v>
      </c>
      <c r="E97" s="325">
        <v>0</v>
      </c>
      <c r="F97" s="325">
        <v>0</v>
      </c>
      <c r="G97" s="326">
        <v>0</v>
      </c>
      <c r="H97" s="325">
        <v>720</v>
      </c>
      <c r="I97" s="325">
        <v>0</v>
      </c>
      <c r="J97" s="325">
        <v>720</v>
      </c>
      <c r="K97" s="325">
        <v>0</v>
      </c>
      <c r="L97" s="325">
        <v>0</v>
      </c>
      <c r="M97" s="325">
        <v>1460</v>
      </c>
      <c r="N97" s="325">
        <v>3830</v>
      </c>
      <c r="O97" s="325">
        <v>0</v>
      </c>
      <c r="P97" s="325">
        <v>30</v>
      </c>
      <c r="Q97" s="325">
        <v>7885</v>
      </c>
      <c r="R97" s="325">
        <v>410</v>
      </c>
      <c r="S97" s="325">
        <v>0</v>
      </c>
      <c r="T97" s="325">
        <v>0</v>
      </c>
      <c r="U97" s="325"/>
      <c r="V97" s="325">
        <v>11925</v>
      </c>
      <c r="W97" s="325">
        <v>0</v>
      </c>
      <c r="X97" s="325">
        <v>25</v>
      </c>
      <c r="Y97" s="325">
        <v>0</v>
      </c>
      <c r="Z97" s="325">
        <v>0</v>
      </c>
      <c r="AA97" s="325">
        <v>1220</v>
      </c>
      <c r="AB97" s="325">
        <v>0</v>
      </c>
      <c r="AC97" s="325">
        <v>0</v>
      </c>
      <c r="AD97" s="325">
        <v>2660</v>
      </c>
      <c r="AE97" s="325">
        <v>5217</v>
      </c>
      <c r="AF97" s="325">
        <v>30</v>
      </c>
      <c r="AG97" s="325">
        <v>0</v>
      </c>
      <c r="AH97" s="325">
        <v>0</v>
      </c>
      <c r="AI97" s="325">
        <v>0</v>
      </c>
      <c r="AJ97" s="325"/>
      <c r="AK97" s="325">
        <v>0</v>
      </c>
      <c r="AL97" s="325">
        <v>2250</v>
      </c>
      <c r="AM97" s="325">
        <v>925</v>
      </c>
      <c r="AN97" s="325">
        <v>0</v>
      </c>
      <c r="AO97" s="325"/>
      <c r="AP97" s="325">
        <v>140</v>
      </c>
      <c r="AQ97" s="325">
        <v>510</v>
      </c>
      <c r="AR97" s="325">
        <v>0</v>
      </c>
      <c r="AS97" s="325">
        <v>0</v>
      </c>
      <c r="AT97" s="325">
        <v>9118</v>
      </c>
      <c r="AU97" s="325">
        <v>0</v>
      </c>
      <c r="AV97" s="325">
        <v>0</v>
      </c>
      <c r="AW97" s="325">
        <v>0</v>
      </c>
      <c r="AX97" s="325">
        <v>3276</v>
      </c>
      <c r="AY97" s="325">
        <v>160</v>
      </c>
      <c r="AZ97" s="325">
        <v>0</v>
      </c>
      <c r="BA97" s="325">
        <v>60620</v>
      </c>
      <c r="BB97" s="325">
        <v>0</v>
      </c>
      <c r="BC97" s="325">
        <v>0</v>
      </c>
      <c r="BD97" s="325">
        <v>0</v>
      </c>
      <c r="BE97" s="325">
        <v>0</v>
      </c>
      <c r="BF97" s="325">
        <v>0</v>
      </c>
      <c r="BG97" s="325">
        <v>0</v>
      </c>
      <c r="BH97" s="325">
        <v>0</v>
      </c>
      <c r="BI97" s="325">
        <v>0</v>
      </c>
      <c r="BJ97" s="325">
        <v>0</v>
      </c>
      <c r="BK97" s="325">
        <v>0</v>
      </c>
      <c r="BL97" s="325"/>
      <c r="BM97" s="325">
        <v>0</v>
      </c>
      <c r="BN97" s="325">
        <v>7899</v>
      </c>
      <c r="BO97" s="325">
        <v>4100</v>
      </c>
      <c r="BP97" s="325">
        <v>0</v>
      </c>
      <c r="BQ97" s="325">
        <v>500</v>
      </c>
      <c r="BR97" s="325"/>
      <c r="BS97" s="325">
        <v>27835</v>
      </c>
      <c r="BT97" s="325">
        <v>0</v>
      </c>
      <c r="BU97" s="325">
        <v>0</v>
      </c>
      <c r="BV97" s="325">
        <v>340</v>
      </c>
      <c r="BW97" s="325">
        <v>0</v>
      </c>
      <c r="BX97" s="325">
        <v>0</v>
      </c>
      <c r="BY97" s="325"/>
      <c r="BZ97" s="325">
        <v>1550</v>
      </c>
      <c r="CA97" s="325"/>
      <c r="CB97" s="325">
        <v>4310</v>
      </c>
      <c r="CC97" s="325">
        <v>1535</v>
      </c>
      <c r="CD97" s="325">
        <v>0</v>
      </c>
      <c r="CE97" s="325">
        <v>8766</v>
      </c>
      <c r="CF97" s="325">
        <v>2000</v>
      </c>
      <c r="CG97" s="325">
        <v>8735</v>
      </c>
      <c r="CH97" s="325">
        <v>9230</v>
      </c>
      <c r="CI97" s="325">
        <v>0</v>
      </c>
      <c r="CJ97" s="325">
        <v>140</v>
      </c>
      <c r="CK97" s="325">
        <v>0</v>
      </c>
      <c r="CL97" s="325">
        <v>0</v>
      </c>
      <c r="CM97" s="325">
        <v>75</v>
      </c>
      <c r="CN97" s="325">
        <v>13500</v>
      </c>
      <c r="CO97" s="325">
        <v>350</v>
      </c>
      <c r="CP97" s="325">
        <v>1920</v>
      </c>
      <c r="CQ97" s="325">
        <v>60</v>
      </c>
      <c r="CR97" s="325"/>
      <c r="CS97" s="325">
        <v>1330</v>
      </c>
      <c r="CT97" s="325">
        <v>690</v>
      </c>
      <c r="CU97" s="325">
        <v>50</v>
      </c>
      <c r="CV97" s="325">
        <v>0</v>
      </c>
      <c r="CW97" s="325">
        <v>0</v>
      </c>
      <c r="CX97" s="325">
        <v>0</v>
      </c>
      <c r="CY97" s="325">
        <v>4660</v>
      </c>
      <c r="CZ97" s="325"/>
      <c r="DA97" s="325">
        <v>1125</v>
      </c>
      <c r="DB97" s="325">
        <v>215</v>
      </c>
      <c r="DC97" s="325">
        <v>0</v>
      </c>
      <c r="DD97" s="325">
        <v>480</v>
      </c>
      <c r="DE97" s="325">
        <v>2000</v>
      </c>
      <c r="DF97" s="325">
        <v>0</v>
      </c>
      <c r="DG97" s="325">
        <v>0</v>
      </c>
      <c r="DH97" s="325">
        <v>0</v>
      </c>
      <c r="DI97" s="325">
        <v>3590</v>
      </c>
      <c r="DJ97" s="325">
        <v>0</v>
      </c>
      <c r="DK97" s="325"/>
      <c r="DL97" s="325">
        <v>3810</v>
      </c>
      <c r="DM97" s="325">
        <v>4255</v>
      </c>
      <c r="DN97" s="325">
        <v>3861</v>
      </c>
      <c r="DO97" s="327">
        <v>0</v>
      </c>
      <c r="DP97" s="21"/>
    </row>
    <row r="98" spans="1:120" ht="15.75" thickBot="1" x14ac:dyDescent="0.3">
      <c r="A98" s="9" t="s">
        <v>196</v>
      </c>
      <c r="B98" s="325">
        <v>6632</v>
      </c>
      <c r="C98" s="325">
        <v>7192</v>
      </c>
      <c r="D98" s="325">
        <v>5679</v>
      </c>
      <c r="E98" s="325">
        <v>287</v>
      </c>
      <c r="F98" s="325">
        <v>3953</v>
      </c>
      <c r="G98" s="333">
        <v>641</v>
      </c>
      <c r="H98" s="325">
        <v>3084</v>
      </c>
      <c r="I98" s="325">
        <v>71</v>
      </c>
      <c r="J98" s="325">
        <v>6022</v>
      </c>
      <c r="K98" s="325">
        <v>2489</v>
      </c>
      <c r="L98" s="325">
        <v>1661</v>
      </c>
      <c r="M98" s="325">
        <v>1738</v>
      </c>
      <c r="N98" s="325">
        <v>198</v>
      </c>
      <c r="O98" s="325">
        <v>3976</v>
      </c>
      <c r="P98" s="325">
        <v>2252</v>
      </c>
      <c r="Q98" s="325">
        <v>4190</v>
      </c>
      <c r="R98" s="325">
        <v>3004</v>
      </c>
      <c r="S98" s="325">
        <v>4059</v>
      </c>
      <c r="T98" s="325">
        <v>994</v>
      </c>
      <c r="U98" s="325"/>
      <c r="V98" s="325">
        <v>7210</v>
      </c>
      <c r="W98" s="325">
        <v>6724</v>
      </c>
      <c r="X98" s="325">
        <v>1570</v>
      </c>
      <c r="Y98" s="325">
        <v>0</v>
      </c>
      <c r="Z98" s="325">
        <v>1359</v>
      </c>
      <c r="AA98" s="325">
        <v>2652</v>
      </c>
      <c r="AB98" s="325">
        <v>2825</v>
      </c>
      <c r="AC98" s="325">
        <v>1064</v>
      </c>
      <c r="AD98" s="325">
        <v>2795</v>
      </c>
      <c r="AE98" s="325">
        <v>10649</v>
      </c>
      <c r="AF98" s="325">
        <v>376</v>
      </c>
      <c r="AG98" s="325">
        <v>1739</v>
      </c>
      <c r="AH98" s="325">
        <v>0</v>
      </c>
      <c r="AI98" s="325">
        <v>376</v>
      </c>
      <c r="AJ98" s="325"/>
      <c r="AK98" s="325">
        <v>938</v>
      </c>
      <c r="AL98" s="325">
        <v>1786</v>
      </c>
      <c r="AM98" s="325">
        <v>1011</v>
      </c>
      <c r="AN98" s="325">
        <v>1434</v>
      </c>
      <c r="AO98" s="325"/>
      <c r="AP98" s="325">
        <v>2427</v>
      </c>
      <c r="AQ98" s="325">
        <v>1943</v>
      </c>
      <c r="AR98" s="325">
        <v>26728</v>
      </c>
      <c r="AS98" s="325">
        <v>4321</v>
      </c>
      <c r="AT98" s="325">
        <v>9440</v>
      </c>
      <c r="AU98" s="325">
        <v>2081</v>
      </c>
      <c r="AV98" s="325">
        <v>142</v>
      </c>
      <c r="AW98" s="325">
        <v>2046</v>
      </c>
      <c r="AX98" s="325">
        <v>13906</v>
      </c>
      <c r="AY98" s="325">
        <v>8941</v>
      </c>
      <c r="AZ98" s="325">
        <v>1398</v>
      </c>
      <c r="BA98" s="325">
        <v>38927</v>
      </c>
      <c r="BB98" s="325">
        <v>0</v>
      </c>
      <c r="BC98" s="325">
        <v>455</v>
      </c>
      <c r="BD98" s="325">
        <v>0</v>
      </c>
      <c r="BE98" s="325">
        <v>1544</v>
      </c>
      <c r="BF98" s="325">
        <v>78</v>
      </c>
      <c r="BG98" s="325">
        <v>345</v>
      </c>
      <c r="BH98" s="325">
        <v>2267</v>
      </c>
      <c r="BI98" s="325">
        <v>2032</v>
      </c>
      <c r="BJ98" s="325">
        <v>1472</v>
      </c>
      <c r="BK98" s="325">
        <v>0</v>
      </c>
      <c r="BL98" s="325"/>
      <c r="BM98" s="325">
        <v>2732</v>
      </c>
      <c r="BN98" s="325">
        <v>1819</v>
      </c>
      <c r="BO98" s="325">
        <v>2615</v>
      </c>
      <c r="BP98" s="325">
        <v>2738</v>
      </c>
      <c r="BQ98" s="325">
        <v>391</v>
      </c>
      <c r="BR98" s="325"/>
      <c r="BS98" s="325">
        <v>18812</v>
      </c>
      <c r="BT98" s="325">
        <v>598</v>
      </c>
      <c r="BU98" s="325">
        <v>1610</v>
      </c>
      <c r="BV98" s="325">
        <v>835</v>
      </c>
      <c r="BW98" s="325">
        <v>6701</v>
      </c>
      <c r="BX98" s="325">
        <v>125</v>
      </c>
      <c r="BY98" s="325"/>
      <c r="BZ98" s="325">
        <v>917</v>
      </c>
      <c r="CA98" s="325"/>
      <c r="CB98" s="325">
        <v>9836</v>
      </c>
      <c r="CC98" s="325">
        <v>2372</v>
      </c>
      <c r="CD98" s="325">
        <v>0</v>
      </c>
      <c r="CE98" s="325">
        <v>7332</v>
      </c>
      <c r="CF98" s="325">
        <v>50</v>
      </c>
      <c r="CG98" s="325">
        <v>5801</v>
      </c>
      <c r="CH98" s="325">
        <v>3893</v>
      </c>
      <c r="CI98" s="325">
        <v>1815</v>
      </c>
      <c r="CJ98" s="325">
        <v>2589</v>
      </c>
      <c r="CK98" s="325">
        <v>1260</v>
      </c>
      <c r="CL98" s="325">
        <v>2990</v>
      </c>
      <c r="CM98" s="325">
        <v>139</v>
      </c>
      <c r="CN98" s="325">
        <v>8088</v>
      </c>
      <c r="CO98" s="325">
        <v>3983</v>
      </c>
      <c r="CP98" s="325">
        <v>8225</v>
      </c>
      <c r="CQ98" s="325">
        <v>712</v>
      </c>
      <c r="CR98" s="325"/>
      <c r="CS98" s="325">
        <v>911</v>
      </c>
      <c r="CT98" s="325">
        <v>2321</v>
      </c>
      <c r="CU98" s="325">
        <v>2246</v>
      </c>
      <c r="CV98" s="325">
        <v>1852</v>
      </c>
      <c r="CW98" s="325">
        <v>1299</v>
      </c>
      <c r="CX98" s="325">
        <v>2841</v>
      </c>
      <c r="CY98" s="325">
        <v>1875</v>
      </c>
      <c r="CZ98" s="325"/>
      <c r="DA98" s="325">
        <v>585</v>
      </c>
      <c r="DB98" s="325">
        <v>2267</v>
      </c>
      <c r="DC98" s="325">
        <v>3932</v>
      </c>
      <c r="DD98" s="325">
        <v>5079</v>
      </c>
      <c r="DE98" s="325">
        <v>6254</v>
      </c>
      <c r="DF98" s="325">
        <v>1326</v>
      </c>
      <c r="DG98" s="325">
        <v>2427</v>
      </c>
      <c r="DH98" s="325">
        <v>2102</v>
      </c>
      <c r="DI98" s="325">
        <v>7625</v>
      </c>
      <c r="DJ98" s="325">
        <v>1769</v>
      </c>
      <c r="DK98" s="325"/>
      <c r="DL98" s="325">
        <v>3066</v>
      </c>
      <c r="DM98" s="325">
        <v>4556</v>
      </c>
      <c r="DN98" s="325">
        <v>2216</v>
      </c>
      <c r="DO98" s="327">
        <v>819</v>
      </c>
      <c r="DP98" s="21">
        <f t="shared" si="5"/>
        <v>379469</v>
      </c>
    </row>
    <row r="99" spans="1:120" ht="15.75" thickBot="1" x14ac:dyDescent="0.3">
      <c r="A99" s="27" t="s">
        <v>263</v>
      </c>
      <c r="B99" s="325">
        <v>91650</v>
      </c>
      <c r="C99" s="325">
        <v>107890</v>
      </c>
      <c r="D99" s="325">
        <v>163875</v>
      </c>
      <c r="E99" s="325">
        <v>0</v>
      </c>
      <c r="F99" s="325">
        <v>58815</v>
      </c>
      <c r="G99" s="326">
        <v>1308</v>
      </c>
      <c r="H99" s="325">
        <v>57725</v>
      </c>
      <c r="I99" s="325">
        <v>0</v>
      </c>
      <c r="J99" s="325">
        <v>90690</v>
      </c>
      <c r="K99" s="325">
        <v>37335</v>
      </c>
      <c r="L99" s="325">
        <v>33220</v>
      </c>
      <c r="M99" s="325">
        <v>24760</v>
      </c>
      <c r="N99" s="325">
        <v>5346</v>
      </c>
      <c r="O99" s="325">
        <v>72710</v>
      </c>
      <c r="P99" s="325">
        <v>24705</v>
      </c>
      <c r="Q99" s="325">
        <v>46625</v>
      </c>
      <c r="R99" s="325">
        <v>45275</v>
      </c>
      <c r="S99" s="325">
        <v>28030</v>
      </c>
      <c r="T99" s="325">
        <v>9940</v>
      </c>
      <c r="U99" s="325"/>
      <c r="V99" s="325">
        <v>180657</v>
      </c>
      <c r="W99" s="325">
        <v>108155</v>
      </c>
      <c r="X99" s="325">
        <v>6215</v>
      </c>
      <c r="Y99" s="325">
        <v>0</v>
      </c>
      <c r="Z99" s="325">
        <v>1594</v>
      </c>
      <c r="AA99" s="325">
        <v>27130</v>
      </c>
      <c r="AB99" s="325">
        <v>56500</v>
      </c>
      <c r="AC99" s="325">
        <v>19152</v>
      </c>
      <c r="AD99" s="325">
        <v>42305</v>
      </c>
      <c r="AE99" s="325">
        <v>143117</v>
      </c>
      <c r="AF99" s="325">
        <v>6585</v>
      </c>
      <c r="AG99" s="325">
        <v>31302</v>
      </c>
      <c r="AH99" s="325">
        <v>0</v>
      </c>
      <c r="AI99" s="325">
        <v>5640</v>
      </c>
      <c r="AJ99" s="325"/>
      <c r="AK99" s="325">
        <v>11140</v>
      </c>
      <c r="AL99" s="325">
        <v>2400</v>
      </c>
      <c r="AM99" s="325">
        <v>18457</v>
      </c>
      <c r="AN99" s="325">
        <v>28680</v>
      </c>
      <c r="AO99" s="325"/>
      <c r="AP99" s="325">
        <v>41840</v>
      </c>
      <c r="AQ99" s="325">
        <v>29145</v>
      </c>
      <c r="AR99" s="325">
        <v>378970</v>
      </c>
      <c r="AS99" s="325">
        <v>63205</v>
      </c>
      <c r="AT99" s="325">
        <v>136142</v>
      </c>
      <c r="AU99" s="325">
        <v>22596</v>
      </c>
      <c r="AV99" s="325">
        <v>2130</v>
      </c>
      <c r="AW99" s="325">
        <v>41788</v>
      </c>
      <c r="AX99" s="325">
        <v>175036</v>
      </c>
      <c r="AY99" s="325">
        <v>62700</v>
      </c>
      <c r="AZ99" s="325">
        <v>34950</v>
      </c>
      <c r="BA99" s="325">
        <v>501157</v>
      </c>
      <c r="BB99" s="325">
        <v>0</v>
      </c>
      <c r="BC99" s="325">
        <v>4550</v>
      </c>
      <c r="BD99" s="325">
        <v>0</v>
      </c>
      <c r="BE99" s="325">
        <v>20480</v>
      </c>
      <c r="BF99" s="325">
        <v>0</v>
      </c>
      <c r="BG99" s="325">
        <v>0</v>
      </c>
      <c r="BH99" s="325">
        <v>32184</v>
      </c>
      <c r="BI99" s="325">
        <v>21588</v>
      </c>
      <c r="BJ99" s="325">
        <v>20880</v>
      </c>
      <c r="BK99" s="325">
        <v>0</v>
      </c>
      <c r="BL99" s="325"/>
      <c r="BM99" s="325">
        <v>40980</v>
      </c>
      <c r="BN99" s="325">
        <v>42933</v>
      </c>
      <c r="BO99" s="325">
        <v>36554</v>
      </c>
      <c r="BP99" s="325">
        <v>19830</v>
      </c>
      <c r="BQ99" s="325">
        <v>5990</v>
      </c>
      <c r="BR99" s="325"/>
      <c r="BS99" s="325">
        <v>531250</v>
      </c>
      <c r="BT99" s="325">
        <v>0</v>
      </c>
      <c r="BU99" s="325">
        <v>19320</v>
      </c>
      <c r="BV99" s="325">
        <v>20715</v>
      </c>
      <c r="BW99" s="325">
        <v>38760</v>
      </c>
      <c r="BX99" s="325">
        <v>0</v>
      </c>
      <c r="BY99" s="325"/>
      <c r="BZ99" s="325">
        <v>28250</v>
      </c>
      <c r="CA99" s="325"/>
      <c r="CB99" s="325">
        <v>147770</v>
      </c>
      <c r="CC99" s="325">
        <v>24785</v>
      </c>
      <c r="CD99" s="325">
        <v>0</v>
      </c>
      <c r="CE99" s="325">
        <v>108632</v>
      </c>
      <c r="CF99" s="325">
        <v>2000</v>
      </c>
      <c r="CG99" s="325">
        <v>90770</v>
      </c>
      <c r="CH99" s="325">
        <v>81730</v>
      </c>
      <c r="CI99" s="325">
        <v>43560</v>
      </c>
      <c r="CJ99" s="325">
        <v>36435</v>
      </c>
      <c r="CK99" s="325">
        <v>15120</v>
      </c>
      <c r="CL99" s="325">
        <v>42305</v>
      </c>
      <c r="CM99" s="325">
        <v>1435</v>
      </c>
      <c r="CN99" s="325">
        <v>101458</v>
      </c>
      <c r="CO99" s="325">
        <v>59930</v>
      </c>
      <c r="CP99" s="325">
        <v>184452</v>
      </c>
      <c r="CQ99" s="325">
        <v>12804</v>
      </c>
      <c r="CR99" s="325"/>
      <c r="CS99" s="325">
        <v>8420</v>
      </c>
      <c r="CT99" s="325">
        <v>41568</v>
      </c>
      <c r="CU99" s="325">
        <v>33725</v>
      </c>
      <c r="CV99" s="325">
        <v>18230</v>
      </c>
      <c r="CW99" s="325">
        <v>15588</v>
      </c>
      <c r="CX99" s="325">
        <v>84630</v>
      </c>
      <c r="CY99" s="325">
        <v>26067</v>
      </c>
      <c r="CZ99" s="325"/>
      <c r="DA99" s="325">
        <v>1125</v>
      </c>
      <c r="DB99" s="325">
        <v>41835</v>
      </c>
      <c r="DC99" s="325">
        <v>53375</v>
      </c>
      <c r="DD99" s="325">
        <v>69375</v>
      </c>
      <c r="DE99" s="325">
        <v>95420</v>
      </c>
      <c r="DF99" s="325">
        <v>19548</v>
      </c>
      <c r="DG99" s="325">
        <v>12804</v>
      </c>
      <c r="DH99" s="325">
        <v>31530</v>
      </c>
      <c r="DI99" s="325">
        <v>72525</v>
      </c>
      <c r="DJ99" s="325">
        <v>0</v>
      </c>
      <c r="DK99" s="325"/>
      <c r="DL99" s="325">
        <v>41745</v>
      </c>
      <c r="DM99" s="325">
        <v>65950</v>
      </c>
      <c r="DN99" s="325">
        <v>13801</v>
      </c>
      <c r="DO99" s="327">
        <v>0</v>
      </c>
      <c r="DP99" s="21"/>
    </row>
    <row r="100" spans="1:120" ht="15.75" thickBot="1" x14ac:dyDescent="0.3">
      <c r="A100" s="9" t="s">
        <v>197</v>
      </c>
      <c r="B100" s="325">
        <v>7569249.5999999996</v>
      </c>
      <c r="C100" s="325">
        <v>5486110.7999999998</v>
      </c>
      <c r="D100" s="325">
        <v>6438014.8799999999</v>
      </c>
      <c r="E100" s="325">
        <v>0</v>
      </c>
      <c r="F100" s="325">
        <v>4106762.2800000003</v>
      </c>
      <c r="G100" s="339">
        <v>134543.64000000001</v>
      </c>
      <c r="H100" s="325">
        <v>2373461.7600000002</v>
      </c>
      <c r="I100" s="325">
        <v>81809.040000000008</v>
      </c>
      <c r="J100" s="325">
        <v>6894759.8399999999</v>
      </c>
      <c r="K100" s="325">
        <v>1738317.6</v>
      </c>
      <c r="L100" s="325">
        <v>1005067.2000000001</v>
      </c>
      <c r="M100" s="325">
        <v>1288628.6400000001</v>
      </c>
      <c r="N100" s="325">
        <v>456906.72</v>
      </c>
      <c r="O100" s="325">
        <v>3109311.12</v>
      </c>
      <c r="P100" s="325">
        <v>3025849.08</v>
      </c>
      <c r="Q100" s="325">
        <v>2657889.12</v>
      </c>
      <c r="R100" s="325">
        <v>3009045.4800000004</v>
      </c>
      <c r="S100" s="325">
        <v>2718264.7199999997</v>
      </c>
      <c r="T100" s="325">
        <v>917263.20000000019</v>
      </c>
      <c r="U100" s="325"/>
      <c r="V100" s="325">
        <v>5309875.32</v>
      </c>
      <c r="W100" s="325">
        <v>11832745.440000001</v>
      </c>
      <c r="X100" s="325">
        <v>615073.92000000004</v>
      </c>
      <c r="Y100" s="325">
        <v>0</v>
      </c>
      <c r="Z100" s="325">
        <v>1559.7599999999998</v>
      </c>
      <c r="AA100" s="325">
        <v>1448620.5599999998</v>
      </c>
      <c r="AB100" s="325">
        <v>1757266.8</v>
      </c>
      <c r="AC100" s="325">
        <v>870179.28</v>
      </c>
      <c r="AD100" s="325">
        <v>2602845.7199999997</v>
      </c>
      <c r="AE100" s="325">
        <v>23196720.599999998</v>
      </c>
      <c r="AF100" s="325">
        <v>327241.2</v>
      </c>
      <c r="AG100" s="325">
        <v>851205.72</v>
      </c>
      <c r="AH100" s="325">
        <v>0</v>
      </c>
      <c r="AI100" s="325">
        <v>147050.64000000001</v>
      </c>
      <c r="AJ100" s="325"/>
      <c r="AK100" s="325">
        <v>541863.84000000008</v>
      </c>
      <c r="AL100" s="325">
        <v>204284.16000000003</v>
      </c>
      <c r="AM100" s="325">
        <v>1017055.7999999999</v>
      </c>
      <c r="AN100" s="325">
        <v>898257.6</v>
      </c>
      <c r="AO100" s="325"/>
      <c r="AP100" s="325">
        <v>3813481.2</v>
      </c>
      <c r="AQ100" s="325">
        <v>970942.67999999993</v>
      </c>
      <c r="AR100" s="325">
        <v>24187586.52</v>
      </c>
      <c r="AS100" s="325">
        <v>6816732</v>
      </c>
      <c r="AT100" s="325">
        <v>18493831.199999999</v>
      </c>
      <c r="AU100" s="325">
        <v>1997034.48</v>
      </c>
      <c r="AV100" s="325">
        <v>95100.24</v>
      </c>
      <c r="AW100" s="325">
        <v>1286770.32</v>
      </c>
      <c r="AX100" s="325">
        <v>11765951.760000002</v>
      </c>
      <c r="AY100" s="325">
        <v>5119560.7200000007</v>
      </c>
      <c r="AZ100" s="325">
        <v>1677600</v>
      </c>
      <c r="BA100" s="325">
        <v>55303680.720000021</v>
      </c>
      <c r="BB100" s="325">
        <v>0</v>
      </c>
      <c r="BC100" s="325">
        <v>507943.80000000005</v>
      </c>
      <c r="BD100" s="325">
        <v>0</v>
      </c>
      <c r="BE100" s="325">
        <v>1124690.28</v>
      </c>
      <c r="BF100" s="325">
        <v>0</v>
      </c>
      <c r="BG100" s="325">
        <v>0</v>
      </c>
      <c r="BH100" s="325">
        <v>2557704</v>
      </c>
      <c r="BI100" s="325">
        <v>0</v>
      </c>
      <c r="BJ100" s="325">
        <v>1259561.3999999997</v>
      </c>
      <c r="BK100" s="325">
        <v>0</v>
      </c>
      <c r="BL100" s="325"/>
      <c r="BM100" s="325">
        <v>1892292.48</v>
      </c>
      <c r="BN100" s="325">
        <v>2124356.6399999997</v>
      </c>
      <c r="BO100" s="325">
        <v>1446083.2159584002</v>
      </c>
      <c r="BP100" s="325">
        <v>2062141.56</v>
      </c>
      <c r="BQ100" s="325">
        <v>226453.68</v>
      </c>
      <c r="BR100" s="325"/>
      <c r="BS100" s="325">
        <v>33043891.210944001</v>
      </c>
      <c r="BT100" s="325">
        <v>0</v>
      </c>
      <c r="BU100" s="325">
        <v>862444.79999999993</v>
      </c>
      <c r="BV100" s="325">
        <v>897486.48</v>
      </c>
      <c r="BW100" s="325">
        <v>6504522.2400000002</v>
      </c>
      <c r="BX100" s="325">
        <v>0</v>
      </c>
      <c r="BY100" s="325"/>
      <c r="BZ100" s="325">
        <v>555506.4</v>
      </c>
      <c r="CA100" s="325"/>
      <c r="CB100" s="325">
        <v>9604689.1199999992</v>
      </c>
      <c r="CC100" s="325">
        <v>2239147.2000000002</v>
      </c>
      <c r="CD100" s="325">
        <v>0</v>
      </c>
      <c r="CE100" s="325">
        <v>8328766.5599999987</v>
      </c>
      <c r="CF100" s="325">
        <v>334014.00000000006</v>
      </c>
      <c r="CG100" s="325">
        <v>6397176.1920000017</v>
      </c>
      <c r="CH100" s="325">
        <v>2496855.84</v>
      </c>
      <c r="CI100" s="325">
        <v>1073520.48</v>
      </c>
      <c r="CJ100" s="325">
        <v>1923593.2800000003</v>
      </c>
      <c r="CK100" s="325">
        <v>1101492</v>
      </c>
      <c r="CL100" s="325">
        <v>2044229.2799999998</v>
      </c>
      <c r="CM100" s="325">
        <v>285938.99999999994</v>
      </c>
      <c r="CN100" s="325">
        <v>13191596.628659999</v>
      </c>
      <c r="CO100" s="325">
        <v>3429657.0359999998</v>
      </c>
      <c r="CP100" s="325">
        <v>8182567.4400000004</v>
      </c>
      <c r="CQ100" s="325">
        <v>367080.00000000006</v>
      </c>
      <c r="CR100" s="325"/>
      <c r="CS100" s="325">
        <v>684611.04000000015</v>
      </c>
      <c r="CT100" s="325">
        <v>1145659.3199999998</v>
      </c>
      <c r="CU100" s="325">
        <v>1589518.0799999998</v>
      </c>
      <c r="CV100" s="325">
        <v>2157231.7200000002</v>
      </c>
      <c r="CW100" s="325">
        <v>918422.76</v>
      </c>
      <c r="CX100" s="325">
        <v>2711160</v>
      </c>
      <c r="CY100" s="325">
        <v>843469.08000000007</v>
      </c>
      <c r="CZ100" s="325"/>
      <c r="DA100" s="325">
        <v>260799.71999999997</v>
      </c>
      <c r="DB100" s="325">
        <v>2596707.84</v>
      </c>
      <c r="DC100" s="325">
        <v>1709782.2000000002</v>
      </c>
      <c r="DD100" s="325">
        <v>2196839.1599999997</v>
      </c>
      <c r="DE100" s="325">
        <v>4341314.88</v>
      </c>
      <c r="DF100" s="325">
        <v>1391866.08</v>
      </c>
      <c r="DG100" s="325">
        <v>1804610.52</v>
      </c>
      <c r="DH100" s="325">
        <v>2560236</v>
      </c>
      <c r="DI100" s="325">
        <v>6448704.240000003</v>
      </c>
      <c r="DJ100" s="325">
        <v>1477865.04</v>
      </c>
      <c r="DK100" s="325"/>
      <c r="DL100" s="325">
        <v>1505052</v>
      </c>
      <c r="DM100" s="325">
        <v>3747823.08</v>
      </c>
      <c r="DN100" s="325">
        <v>1471407.72</v>
      </c>
      <c r="DO100" s="327">
        <v>0</v>
      </c>
      <c r="DP100" s="21">
        <f t="shared" si="5"/>
        <v>393789855.64356238</v>
      </c>
    </row>
    <row r="101" spans="1:120" ht="15.75" thickBot="1" x14ac:dyDescent="0.3">
      <c r="A101" s="9" t="s">
        <v>198</v>
      </c>
      <c r="B101" s="325">
        <v>1892312.4</v>
      </c>
      <c r="C101" s="325">
        <v>1097222.1600000001</v>
      </c>
      <c r="D101" s="325">
        <v>1287602.976</v>
      </c>
      <c r="E101" s="325">
        <v>0</v>
      </c>
      <c r="F101" s="325">
        <v>821352.45600000012</v>
      </c>
      <c r="G101" s="339">
        <v>26908.728000000003</v>
      </c>
      <c r="H101" s="325">
        <v>474692.35199999996</v>
      </c>
      <c r="I101" s="325">
        <v>16361.808000000003</v>
      </c>
      <c r="J101" s="325">
        <v>1378951.9680000001</v>
      </c>
      <c r="K101" s="325">
        <v>347663.52</v>
      </c>
      <c r="L101" s="325">
        <v>201013.44000000003</v>
      </c>
      <c r="M101" s="325">
        <v>257725.72800000006</v>
      </c>
      <c r="N101" s="325">
        <v>91381.343999999997</v>
      </c>
      <c r="O101" s="325">
        <v>621862.22400000016</v>
      </c>
      <c r="P101" s="325">
        <v>605169.81600000011</v>
      </c>
      <c r="Q101" s="325">
        <v>531577.82400000002</v>
      </c>
      <c r="R101" s="325">
        <v>601809.09600000014</v>
      </c>
      <c r="S101" s="325">
        <v>543652.94400000002</v>
      </c>
      <c r="T101" s="325">
        <v>183452.64</v>
      </c>
      <c r="U101" s="325"/>
      <c r="V101" s="325">
        <v>1061975.064</v>
      </c>
      <c r="W101" s="325">
        <v>2366549.088</v>
      </c>
      <c r="X101" s="325">
        <v>123014.78400000001</v>
      </c>
      <c r="Y101" s="325">
        <v>0</v>
      </c>
      <c r="Z101" s="325">
        <v>311.952</v>
      </c>
      <c r="AA101" s="325">
        <v>255451.87199999997</v>
      </c>
      <c r="AB101" s="325">
        <v>351453.36000000004</v>
      </c>
      <c r="AC101" s="325">
        <v>174035.856</v>
      </c>
      <c r="AD101" s="325">
        <v>520569.14400000009</v>
      </c>
      <c r="AE101" s="325">
        <v>4639344.12</v>
      </c>
      <c r="AF101" s="325">
        <v>65448.240000000005</v>
      </c>
      <c r="AG101" s="325">
        <v>170241.144</v>
      </c>
      <c r="AH101" s="325">
        <v>0</v>
      </c>
      <c r="AI101" s="325">
        <v>29410.128000000001</v>
      </c>
      <c r="AJ101" s="325"/>
      <c r="AK101" s="325">
        <v>108372.76800000003</v>
      </c>
      <c r="AL101" s="325">
        <v>469002.38400000008</v>
      </c>
      <c r="AM101" s="325">
        <v>203411.16</v>
      </c>
      <c r="AN101" s="325">
        <v>179651.52000000002</v>
      </c>
      <c r="AO101" s="325"/>
      <c r="AP101" s="325">
        <v>762696.24</v>
      </c>
      <c r="AQ101" s="325">
        <v>194188.53599999999</v>
      </c>
      <c r="AR101" s="325">
        <v>4837517.3040000005</v>
      </c>
      <c r="AS101" s="325">
        <v>1363346.4</v>
      </c>
      <c r="AT101" s="325">
        <v>3698766.2399999993</v>
      </c>
      <c r="AU101" s="325">
        <v>399406.89600000007</v>
      </c>
      <c r="AV101" s="325">
        <v>19020.048000000003</v>
      </c>
      <c r="AW101" s="325">
        <v>257354.06400000001</v>
      </c>
      <c r="AX101" s="325">
        <v>2353190.352</v>
      </c>
      <c r="AY101" s="325">
        <v>1023912.1440000001</v>
      </c>
      <c r="AZ101" s="325">
        <v>335520</v>
      </c>
      <c r="BA101" s="325">
        <v>11060736.143999994</v>
      </c>
      <c r="BB101" s="325">
        <v>0</v>
      </c>
      <c r="BC101" s="325">
        <v>101588.76000000001</v>
      </c>
      <c r="BD101" s="325">
        <v>0</v>
      </c>
      <c r="BE101" s="325">
        <v>224938.05600000001</v>
      </c>
      <c r="BF101" s="325">
        <v>0</v>
      </c>
      <c r="BG101" s="325">
        <v>0</v>
      </c>
      <c r="BH101" s="325">
        <v>511540.8</v>
      </c>
      <c r="BI101" s="325">
        <v>0</v>
      </c>
      <c r="BJ101" s="325">
        <v>251912.27999999997</v>
      </c>
      <c r="BK101" s="325">
        <v>0</v>
      </c>
      <c r="BL101" s="325"/>
      <c r="BM101" s="325">
        <v>378458.49600000004</v>
      </c>
      <c r="BN101" s="325">
        <v>531089.15999999992</v>
      </c>
      <c r="BO101" s="325">
        <v>289216.64319168002</v>
      </c>
      <c r="BP101" s="325">
        <v>412428.31199999998</v>
      </c>
      <c r="BQ101" s="325">
        <v>45290.735999999997</v>
      </c>
      <c r="BR101" s="325"/>
      <c r="BS101" s="325">
        <v>6608778.2421888001</v>
      </c>
      <c r="BT101" s="325">
        <v>0</v>
      </c>
      <c r="BU101" s="325">
        <v>172488.95999999999</v>
      </c>
      <c r="BV101" s="325">
        <v>173425.29600000003</v>
      </c>
      <c r="BW101" s="325">
        <v>1300904.4479999999</v>
      </c>
      <c r="BX101" s="325">
        <v>0</v>
      </c>
      <c r="BY101" s="325"/>
      <c r="BZ101" s="325">
        <v>111101.28</v>
      </c>
      <c r="CA101" s="325"/>
      <c r="CB101" s="325">
        <v>1920937.824</v>
      </c>
      <c r="CC101" s="325">
        <v>447829.44000000006</v>
      </c>
      <c r="CD101" s="325">
        <v>0</v>
      </c>
      <c r="CE101" s="325">
        <v>1665753.3119999999</v>
      </c>
      <c r="CF101" s="325">
        <v>66802.800000000017</v>
      </c>
      <c r="CG101" s="325">
        <v>1279435.2384000006</v>
      </c>
      <c r="CH101" s="325">
        <v>499371.16800000001</v>
      </c>
      <c r="CI101" s="325">
        <v>214704.09600000002</v>
      </c>
      <c r="CJ101" s="325">
        <v>384718.65600000008</v>
      </c>
      <c r="CK101" s="325">
        <v>220298.40000000002</v>
      </c>
      <c r="CL101" s="325">
        <v>408845.85599999991</v>
      </c>
      <c r="CM101" s="325">
        <v>85781.699999999983</v>
      </c>
      <c r="CN101" s="325">
        <v>2638319.3257320011</v>
      </c>
      <c r="CO101" s="325">
        <v>685931.40720000002</v>
      </c>
      <c r="CP101" s="325">
        <v>1636513.4880000001</v>
      </c>
      <c r="CQ101" s="325">
        <v>73416.000000000015</v>
      </c>
      <c r="CR101" s="325"/>
      <c r="CS101" s="325">
        <v>136922.20800000001</v>
      </c>
      <c r="CT101" s="325">
        <v>229131.864</v>
      </c>
      <c r="CU101" s="325">
        <v>317903.61600000004</v>
      </c>
      <c r="CV101" s="325">
        <v>431446.34399999998</v>
      </c>
      <c r="CW101" s="325">
        <v>183684.55200000003</v>
      </c>
      <c r="CX101" s="325">
        <v>542232</v>
      </c>
      <c r="CY101" s="325">
        <v>168693.81599999999</v>
      </c>
      <c r="CZ101" s="325"/>
      <c r="DA101" s="325">
        <v>52159.944000000003</v>
      </c>
      <c r="DB101" s="325">
        <v>519341.56799999997</v>
      </c>
      <c r="DC101" s="325">
        <v>341956.44000000006</v>
      </c>
      <c r="DD101" s="325">
        <v>439367.83200000005</v>
      </c>
      <c r="DE101" s="325">
        <v>868262.97600000014</v>
      </c>
      <c r="DF101" s="325">
        <v>278373.21600000001</v>
      </c>
      <c r="DG101" s="325">
        <v>360922.10400000005</v>
      </c>
      <c r="DH101" s="325">
        <v>512047.2</v>
      </c>
      <c r="DI101" s="325">
        <v>1289740.8480000002</v>
      </c>
      <c r="DJ101" s="325">
        <v>295573.00800000003</v>
      </c>
      <c r="DK101" s="325"/>
      <c r="DL101" s="325">
        <v>301010.40000000002</v>
      </c>
      <c r="DM101" s="325">
        <v>749564.61600000004</v>
      </c>
      <c r="DN101" s="325">
        <v>294281.54399999999</v>
      </c>
      <c r="DO101" s="327">
        <v>0</v>
      </c>
      <c r="DP101" s="21">
        <f t="shared" si="5"/>
        <v>79659046.652712464</v>
      </c>
    </row>
    <row r="102" spans="1:120" ht="15.75" thickBot="1" x14ac:dyDescent="0.3">
      <c r="A102" s="9" t="s">
        <v>199</v>
      </c>
      <c r="B102" s="325">
        <v>473078.10000000009</v>
      </c>
      <c r="C102" s="325">
        <v>197499.98879999999</v>
      </c>
      <c r="D102" s="325">
        <v>231768.53568</v>
      </c>
      <c r="E102" s="325">
        <v>0</v>
      </c>
      <c r="F102" s="325">
        <v>147843.44208000001</v>
      </c>
      <c r="G102" s="339">
        <v>4843.5710399999998</v>
      </c>
      <c r="H102" s="325">
        <v>85444.623359999983</v>
      </c>
      <c r="I102" s="325">
        <v>2945.1254400000003</v>
      </c>
      <c r="J102" s="325">
        <v>248211.35423999996</v>
      </c>
      <c r="K102" s="325">
        <v>62579.433600000004</v>
      </c>
      <c r="L102" s="325">
        <v>36182.419200000004</v>
      </c>
      <c r="M102" s="325">
        <v>46390.63104</v>
      </c>
      <c r="N102" s="325">
        <v>16448.641919999998</v>
      </c>
      <c r="O102" s="325">
        <v>111935.20032</v>
      </c>
      <c r="P102" s="325">
        <v>108930.56687999998</v>
      </c>
      <c r="Q102" s="325">
        <v>95684.008319999994</v>
      </c>
      <c r="R102" s="325">
        <v>108325.63728</v>
      </c>
      <c r="S102" s="325">
        <v>97857.529920000001</v>
      </c>
      <c r="T102" s="325">
        <v>33021.475200000001</v>
      </c>
      <c r="U102" s="325"/>
      <c r="V102" s="325">
        <v>191155.51152000006</v>
      </c>
      <c r="W102" s="325">
        <v>425978.83583999996</v>
      </c>
      <c r="X102" s="325">
        <v>22142.661120000001</v>
      </c>
      <c r="Y102" s="325">
        <v>0</v>
      </c>
      <c r="Z102" s="325">
        <v>56.15135999999999</v>
      </c>
      <c r="AA102" s="325">
        <v>45981.336959999993</v>
      </c>
      <c r="AB102" s="325">
        <v>63261.604800000001</v>
      </c>
      <c r="AC102" s="325">
        <v>31326.454079999996</v>
      </c>
      <c r="AD102" s="325">
        <v>93702.445919999998</v>
      </c>
      <c r="AE102" s="325">
        <v>835081.94160000002</v>
      </c>
      <c r="AF102" s="325">
        <v>11780.683200000001</v>
      </c>
      <c r="AG102" s="325">
        <v>30643.405919999997</v>
      </c>
      <c r="AH102" s="325">
        <v>0</v>
      </c>
      <c r="AI102" s="325">
        <v>5293.8230399999993</v>
      </c>
      <c r="AJ102" s="325"/>
      <c r="AK102" s="325">
        <v>19507.098239999999</v>
      </c>
      <c r="AL102" s="325">
        <v>7354.2297600000002</v>
      </c>
      <c r="AM102" s="325">
        <v>36614.008799999996</v>
      </c>
      <c r="AN102" s="325">
        <v>32337.273600000004</v>
      </c>
      <c r="AO102" s="325"/>
      <c r="AP102" s="325">
        <v>137285.32320000001</v>
      </c>
      <c r="AQ102" s="325">
        <v>34953.936480000004</v>
      </c>
      <c r="AR102" s="325">
        <v>870753.11471999984</v>
      </c>
      <c r="AS102" s="325">
        <v>245402.35200000004</v>
      </c>
      <c r="AT102" s="325">
        <v>665777.92319999973</v>
      </c>
      <c r="AU102" s="325">
        <v>71893.241279999987</v>
      </c>
      <c r="AV102" s="325">
        <v>3423.6086399999999</v>
      </c>
      <c r="AW102" s="325">
        <v>46323.731519999987</v>
      </c>
      <c r="AX102" s="325">
        <v>423574.26335999992</v>
      </c>
      <c r="AY102" s="325">
        <v>184304.18591999999</v>
      </c>
      <c r="AZ102" s="325">
        <v>60393.599999999999</v>
      </c>
      <c r="BA102" s="325">
        <v>1990932.5059199997</v>
      </c>
      <c r="BB102" s="325">
        <v>0</v>
      </c>
      <c r="BC102" s="325">
        <v>18285.9768</v>
      </c>
      <c r="BD102" s="325">
        <v>0</v>
      </c>
      <c r="BE102" s="325">
        <v>40488.850080000004</v>
      </c>
      <c r="BF102" s="325">
        <v>0</v>
      </c>
      <c r="BG102" s="325">
        <v>0</v>
      </c>
      <c r="BH102" s="325">
        <v>92077.343999999997</v>
      </c>
      <c r="BI102" s="325">
        <v>0</v>
      </c>
      <c r="BJ102" s="325">
        <v>45344.210399999996</v>
      </c>
      <c r="BK102" s="325">
        <v>0</v>
      </c>
      <c r="BL102" s="325"/>
      <c r="BM102" s="325">
        <v>68122.529280000002</v>
      </c>
      <c r="BN102" s="325">
        <v>132772.28999999998</v>
      </c>
      <c r="BO102" s="325">
        <v>52058.9957745024</v>
      </c>
      <c r="BP102" s="325">
        <v>74237.096159999986</v>
      </c>
      <c r="BQ102" s="325">
        <v>8152.33248</v>
      </c>
      <c r="BR102" s="325"/>
      <c r="BS102" s="325">
        <v>1189580.0835939839</v>
      </c>
      <c r="BT102" s="325">
        <v>0</v>
      </c>
      <c r="BU102" s="325">
        <v>31048.012799999997</v>
      </c>
      <c r="BV102" s="325">
        <v>32127.353280000003</v>
      </c>
      <c r="BW102" s="325">
        <v>234162.80063999997</v>
      </c>
      <c r="BX102" s="325">
        <v>0</v>
      </c>
      <c r="BY102" s="325"/>
      <c r="BZ102" s="325">
        <v>19998.2304</v>
      </c>
      <c r="CA102" s="325"/>
      <c r="CB102" s="325">
        <v>345768.80832000001</v>
      </c>
      <c r="CC102" s="325">
        <v>80609.299200000009</v>
      </c>
      <c r="CD102" s="325">
        <v>0</v>
      </c>
      <c r="CE102" s="325">
        <v>299835.59615999996</v>
      </c>
      <c r="CF102" s="325">
        <v>12024.504000000001</v>
      </c>
      <c r="CG102" s="325">
        <v>230298.34291199996</v>
      </c>
      <c r="CH102" s="325">
        <v>89886.810239999992</v>
      </c>
      <c r="CI102" s="325">
        <v>38646.737279999994</v>
      </c>
      <c r="CJ102" s="325">
        <v>92254.740480000008</v>
      </c>
      <c r="CK102" s="325">
        <v>39653.711999999992</v>
      </c>
      <c r="CL102" s="325">
        <v>73592.254079999999</v>
      </c>
      <c r="CM102" s="325">
        <v>18586.035</v>
      </c>
      <c r="CN102" s="325">
        <v>474897.47863176011</v>
      </c>
      <c r="CO102" s="325">
        <v>123467.65329599999</v>
      </c>
      <c r="CP102" s="325">
        <v>294572.42784000002</v>
      </c>
      <c r="CQ102" s="325">
        <v>13214.88</v>
      </c>
      <c r="CR102" s="325"/>
      <c r="CS102" s="325">
        <v>24645.997439999999</v>
      </c>
      <c r="CT102" s="325">
        <v>41243.735520000002</v>
      </c>
      <c r="CU102" s="325">
        <v>57222.650880000001</v>
      </c>
      <c r="CV102" s="325">
        <v>77660.341920000006</v>
      </c>
      <c r="CW102" s="325">
        <v>33063.219360000003</v>
      </c>
      <c r="CX102" s="325">
        <v>97601.76</v>
      </c>
      <c r="CY102" s="325">
        <v>30364.886880000002</v>
      </c>
      <c r="CZ102" s="325"/>
      <c r="DA102" s="325">
        <v>9388.7899199999974</v>
      </c>
      <c r="DB102" s="325">
        <v>93481.482239999998</v>
      </c>
      <c r="DC102" s="325">
        <v>61552.159199999995</v>
      </c>
      <c r="DD102" s="325">
        <v>79086.209759999998</v>
      </c>
      <c r="DE102" s="325">
        <v>156287.33568000002</v>
      </c>
      <c r="DF102" s="325">
        <v>50107.178879999999</v>
      </c>
      <c r="DG102" s="325">
        <v>64965.978719999999</v>
      </c>
      <c r="DH102" s="325">
        <v>92168.495999999999</v>
      </c>
      <c r="DI102" s="325">
        <v>232153.35264000003</v>
      </c>
      <c r="DJ102" s="325">
        <v>53203.141440000007</v>
      </c>
      <c r="DK102" s="325"/>
      <c r="DL102" s="325">
        <v>54181.871999999996</v>
      </c>
      <c r="DM102" s="325">
        <v>134921.63087999998</v>
      </c>
      <c r="DN102" s="325">
        <v>52970.677920000009</v>
      </c>
      <c r="DO102" s="327">
        <v>0</v>
      </c>
      <c r="DP102" s="21">
        <f t="shared" si="5"/>
        <v>14458261.818728244</v>
      </c>
    </row>
    <row r="103" spans="1:120" ht="15.75" thickBot="1" x14ac:dyDescent="0.3">
      <c r="A103" s="9" t="s">
        <v>200</v>
      </c>
      <c r="B103" s="325">
        <v>9934640.0999999996</v>
      </c>
      <c r="C103" s="325">
        <v>6780832.9487999994</v>
      </c>
      <c r="D103" s="325">
        <v>7957386.3916799994</v>
      </c>
      <c r="E103" s="325">
        <v>0</v>
      </c>
      <c r="F103" s="325">
        <v>5075958.1780800009</v>
      </c>
      <c r="G103" s="339">
        <v>166295.93904000003</v>
      </c>
      <c r="H103" s="325">
        <v>2933598.7353600003</v>
      </c>
      <c r="I103" s="325">
        <v>101115.97344000002</v>
      </c>
      <c r="J103" s="325">
        <v>8521923.1622400004</v>
      </c>
      <c r="K103" s="325">
        <v>2148560.5536000002</v>
      </c>
      <c r="L103" s="325">
        <v>1242263.0592</v>
      </c>
      <c r="M103" s="325">
        <v>1592744.9990400001</v>
      </c>
      <c r="N103" s="325">
        <v>564736.70591999998</v>
      </c>
      <c r="O103" s="325">
        <v>3843108.5443200003</v>
      </c>
      <c r="P103" s="325">
        <v>3739949.46288</v>
      </c>
      <c r="Q103" s="325">
        <v>3285150.9523199997</v>
      </c>
      <c r="R103" s="325">
        <v>3719180.2132800003</v>
      </c>
      <c r="S103" s="325">
        <v>3359775.19392</v>
      </c>
      <c r="T103" s="325">
        <v>1133737.3152000003</v>
      </c>
      <c r="U103" s="325"/>
      <c r="V103" s="325">
        <v>6563005.8955200007</v>
      </c>
      <c r="W103" s="325">
        <v>14625273.363840001</v>
      </c>
      <c r="X103" s="325">
        <v>760231.36511999997</v>
      </c>
      <c r="Y103" s="325">
        <v>0</v>
      </c>
      <c r="Z103" s="325">
        <v>1927.8633599999998</v>
      </c>
      <c r="AA103" s="325">
        <v>1750053.7689599998</v>
      </c>
      <c r="AB103" s="325">
        <v>2171981.7648</v>
      </c>
      <c r="AC103" s="325">
        <v>1075541.59008</v>
      </c>
      <c r="AD103" s="325">
        <v>3217117.3099199999</v>
      </c>
      <c r="AE103" s="325">
        <v>28671146.661600001</v>
      </c>
      <c r="AF103" s="325">
        <v>404470.12320000003</v>
      </c>
      <c r="AG103" s="325">
        <v>1052090.2699199999</v>
      </c>
      <c r="AH103" s="325">
        <v>0</v>
      </c>
      <c r="AI103" s="325">
        <v>181754.59104</v>
      </c>
      <c r="AJ103" s="325"/>
      <c r="AK103" s="325">
        <v>669743.70624000009</v>
      </c>
      <c r="AL103" s="325">
        <v>680640.77376000001</v>
      </c>
      <c r="AM103" s="325">
        <v>1257080.9687999999</v>
      </c>
      <c r="AN103" s="325">
        <v>1110246.3936000001</v>
      </c>
      <c r="AO103" s="325"/>
      <c r="AP103" s="325">
        <v>4713462.7631999999</v>
      </c>
      <c r="AQ103" s="325">
        <v>1200085.1524799999</v>
      </c>
      <c r="AR103" s="325">
        <v>29895856.938719999</v>
      </c>
      <c r="AS103" s="325">
        <v>8425480.7520000003</v>
      </c>
      <c r="AT103" s="325">
        <v>22858375.363199998</v>
      </c>
      <c r="AU103" s="325">
        <v>2468334.6172800004</v>
      </c>
      <c r="AV103" s="325">
        <v>117543.89664000001</v>
      </c>
      <c r="AW103" s="325">
        <v>1590448.11552</v>
      </c>
      <c r="AX103" s="325">
        <v>14542716.375360001</v>
      </c>
      <c r="AY103" s="325">
        <v>6327777.0499200011</v>
      </c>
      <c r="AZ103" s="325">
        <v>2073513.6</v>
      </c>
      <c r="BA103" s="325">
        <v>68355349.369920015</v>
      </c>
      <c r="BB103" s="325">
        <v>0</v>
      </c>
      <c r="BC103" s="325">
        <v>627818.5368</v>
      </c>
      <c r="BD103" s="325">
        <v>0</v>
      </c>
      <c r="BE103" s="325">
        <v>1390117.1860800001</v>
      </c>
      <c r="BF103" s="325">
        <v>0</v>
      </c>
      <c r="BG103" s="325">
        <v>0</v>
      </c>
      <c r="BH103" s="325">
        <v>3161322.1439999999</v>
      </c>
      <c r="BI103" s="325">
        <v>0</v>
      </c>
      <c r="BJ103" s="325">
        <v>1556817.8903999997</v>
      </c>
      <c r="BK103" s="325">
        <v>0</v>
      </c>
      <c r="BL103" s="325"/>
      <c r="BM103" s="325">
        <v>2338873.5052799997</v>
      </c>
      <c r="BN103" s="325">
        <v>2788218.09</v>
      </c>
      <c r="BO103" s="325">
        <v>1787358.8549245826</v>
      </c>
      <c r="BP103" s="325">
        <v>2548806.9681600002</v>
      </c>
      <c r="BQ103" s="325">
        <v>279896.74848000001</v>
      </c>
      <c r="BR103" s="325"/>
      <c r="BS103" s="325">
        <v>40842249.536726788</v>
      </c>
      <c r="BT103" s="325">
        <v>0</v>
      </c>
      <c r="BU103" s="325">
        <v>1065981.7727999999</v>
      </c>
      <c r="BV103" s="325">
        <v>1103039.1292800002</v>
      </c>
      <c r="BW103" s="325">
        <v>8039589.4886400001</v>
      </c>
      <c r="BX103" s="325">
        <v>0</v>
      </c>
      <c r="BY103" s="325"/>
      <c r="BZ103" s="325">
        <v>686605.91040000017</v>
      </c>
      <c r="CA103" s="325"/>
      <c r="CB103" s="325">
        <v>11871395.752320001</v>
      </c>
      <c r="CC103" s="325">
        <v>2767585.9391999999</v>
      </c>
      <c r="CD103" s="325">
        <v>0</v>
      </c>
      <c r="CE103" s="325">
        <v>10294355.46816</v>
      </c>
      <c r="CF103" s="325">
        <v>412841.30400000006</v>
      </c>
      <c r="CG103" s="325">
        <v>7906909.7733120024</v>
      </c>
      <c r="CH103" s="325">
        <v>3086113.8182399999</v>
      </c>
      <c r="CI103" s="325">
        <v>1326871.3132799999</v>
      </c>
      <c r="CJ103" s="325">
        <v>2400566.6764800004</v>
      </c>
      <c r="CK103" s="325">
        <v>1361444.112</v>
      </c>
      <c r="CL103" s="325">
        <v>2526667.3900799998</v>
      </c>
      <c r="CM103" s="325">
        <v>390306.73499999993</v>
      </c>
      <c r="CN103" s="325">
        <v>16304813.433023758</v>
      </c>
      <c r="CO103" s="325">
        <v>4239056.096496</v>
      </c>
      <c r="CP103" s="325">
        <v>10113653.355840001</v>
      </c>
      <c r="CQ103" s="325">
        <v>453710.88000000006</v>
      </c>
      <c r="CR103" s="325"/>
      <c r="CS103" s="325">
        <v>846179.2454400002</v>
      </c>
      <c r="CT103" s="325">
        <v>1416034.91952</v>
      </c>
      <c r="CU103" s="325">
        <v>1964644.3468800001</v>
      </c>
      <c r="CV103" s="325">
        <v>2666338.4059200003</v>
      </c>
      <c r="CW103" s="325">
        <v>1135170.5313599999</v>
      </c>
      <c r="CX103" s="325">
        <v>3350993.76</v>
      </c>
      <c r="CY103" s="325">
        <v>1042527.7828800001</v>
      </c>
      <c r="CZ103" s="325"/>
      <c r="DA103" s="325">
        <v>322348.45392</v>
      </c>
      <c r="DB103" s="325">
        <v>3209530.8902399996</v>
      </c>
      <c r="DC103" s="325">
        <v>2113290.7992000002</v>
      </c>
      <c r="DD103" s="325">
        <v>2715293.2017599996</v>
      </c>
      <c r="DE103" s="325">
        <v>5365865.1916800002</v>
      </c>
      <c r="DF103" s="325">
        <v>1720346.4748800001</v>
      </c>
      <c r="DG103" s="325">
        <v>2230498.6027199998</v>
      </c>
      <c r="DH103" s="325">
        <v>3164451.696</v>
      </c>
      <c r="DI103" s="325">
        <v>7970598.4406400034</v>
      </c>
      <c r="DJ103" s="325">
        <v>1826641.1894399999</v>
      </c>
      <c r="DK103" s="325"/>
      <c r="DL103" s="325">
        <v>1860244.2719999996</v>
      </c>
      <c r="DM103" s="325">
        <v>4632309.3268799996</v>
      </c>
      <c r="DN103" s="325">
        <v>1818659.9419199999</v>
      </c>
      <c r="DO103" s="327">
        <v>0</v>
      </c>
      <c r="DP103" s="21">
        <f t="shared" si="5"/>
        <v>487907164.11500311</v>
      </c>
    </row>
    <row r="104" spans="1:120" ht="15.75" thickBot="1" x14ac:dyDescent="0.3">
      <c r="A104" s="9" t="s">
        <v>201</v>
      </c>
      <c r="B104" s="325">
        <v>0</v>
      </c>
      <c r="C104" s="325">
        <v>0</v>
      </c>
      <c r="D104" s="325">
        <v>0</v>
      </c>
      <c r="E104" s="325">
        <v>32</v>
      </c>
      <c r="F104" s="325">
        <v>0</v>
      </c>
      <c r="G104" s="333">
        <v>2357</v>
      </c>
      <c r="H104" s="325">
        <v>0</v>
      </c>
      <c r="I104" s="325">
        <v>0</v>
      </c>
      <c r="J104" s="325">
        <v>0</v>
      </c>
      <c r="K104" s="325">
        <v>0</v>
      </c>
      <c r="L104" s="325">
        <v>0</v>
      </c>
      <c r="M104" s="325">
        <v>0</v>
      </c>
      <c r="N104" s="325">
        <v>0</v>
      </c>
      <c r="O104" s="325">
        <v>0</v>
      </c>
      <c r="P104" s="325">
        <v>3404</v>
      </c>
      <c r="Q104" s="325">
        <v>97</v>
      </c>
      <c r="R104" s="325">
        <v>0</v>
      </c>
      <c r="S104" s="325">
        <v>2081</v>
      </c>
      <c r="T104" s="325">
        <v>0</v>
      </c>
      <c r="U104" s="325"/>
      <c r="V104" s="325">
        <v>0</v>
      </c>
      <c r="W104" s="325">
        <v>0</v>
      </c>
      <c r="X104" s="325">
        <v>3720</v>
      </c>
      <c r="Y104" s="325">
        <v>0</v>
      </c>
      <c r="Z104" s="325">
        <v>0</v>
      </c>
      <c r="AA104" s="325">
        <v>0</v>
      </c>
      <c r="AB104" s="325">
        <v>0</v>
      </c>
      <c r="AC104" s="325">
        <v>0</v>
      </c>
      <c r="AD104" s="325">
        <v>0</v>
      </c>
      <c r="AE104" s="325">
        <v>4784</v>
      </c>
      <c r="AF104" s="325">
        <v>0</v>
      </c>
      <c r="AG104" s="325">
        <v>0</v>
      </c>
      <c r="AH104" s="325">
        <v>0</v>
      </c>
      <c r="AI104" s="325">
        <v>0</v>
      </c>
      <c r="AJ104" s="325"/>
      <c r="AK104" s="325">
        <v>0</v>
      </c>
      <c r="AL104" s="325">
        <v>202</v>
      </c>
      <c r="AM104" s="325">
        <v>0</v>
      </c>
      <c r="AN104" s="325">
        <v>0</v>
      </c>
      <c r="AO104" s="325"/>
      <c r="AP104" s="325">
        <v>0</v>
      </c>
      <c r="AQ104" s="325">
        <v>0</v>
      </c>
      <c r="AR104" s="325">
        <v>59</v>
      </c>
      <c r="AS104" s="325">
        <v>0</v>
      </c>
      <c r="AT104" s="325">
        <v>136</v>
      </c>
      <c r="AU104" s="325">
        <v>0</v>
      </c>
      <c r="AV104" s="325">
        <v>0</v>
      </c>
      <c r="AW104" s="325">
        <v>0</v>
      </c>
      <c r="AX104" s="325">
        <v>0</v>
      </c>
      <c r="AY104" s="325">
        <v>0</v>
      </c>
      <c r="AZ104" s="325">
        <v>0</v>
      </c>
      <c r="BA104" s="325">
        <v>0</v>
      </c>
      <c r="BB104" s="325">
        <v>0</v>
      </c>
      <c r="BC104" s="325">
        <v>32</v>
      </c>
      <c r="BD104" s="325">
        <v>0</v>
      </c>
      <c r="BE104" s="325">
        <v>0</v>
      </c>
      <c r="BF104" s="325">
        <v>0</v>
      </c>
      <c r="BG104" s="325">
        <v>0</v>
      </c>
      <c r="BH104" s="325">
        <v>0</v>
      </c>
      <c r="BI104" s="325">
        <v>0</v>
      </c>
      <c r="BJ104" s="325">
        <v>0</v>
      </c>
      <c r="BK104" s="325">
        <v>0</v>
      </c>
      <c r="BL104" s="325"/>
      <c r="BM104" s="325">
        <v>0</v>
      </c>
      <c r="BN104" s="325">
        <v>714</v>
      </c>
      <c r="BO104" s="325">
        <v>0</v>
      </c>
      <c r="BP104" s="325">
        <v>0</v>
      </c>
      <c r="BQ104" s="325">
        <v>0</v>
      </c>
      <c r="BR104" s="325"/>
      <c r="BS104" s="325">
        <v>0</v>
      </c>
      <c r="BT104" s="325">
        <v>0</v>
      </c>
      <c r="BU104" s="325">
        <v>0</v>
      </c>
      <c r="BV104" s="325">
        <v>0</v>
      </c>
      <c r="BW104" s="325">
        <v>55</v>
      </c>
      <c r="BX104" s="325">
        <v>0</v>
      </c>
      <c r="BY104" s="325"/>
      <c r="BZ104" s="325">
        <v>0</v>
      </c>
      <c r="CA104" s="325"/>
      <c r="CB104" s="325">
        <v>0</v>
      </c>
      <c r="CC104" s="325">
        <v>5</v>
      </c>
      <c r="CD104" s="325">
        <v>0</v>
      </c>
      <c r="CE104" s="325">
        <v>0</v>
      </c>
      <c r="CF104" s="325">
        <v>0</v>
      </c>
      <c r="CG104" s="325">
        <v>0</v>
      </c>
      <c r="CH104" s="325">
        <v>0</v>
      </c>
      <c r="CI104" s="325">
        <v>0</v>
      </c>
      <c r="CJ104" s="325">
        <v>0</v>
      </c>
      <c r="CK104" s="325">
        <v>0</v>
      </c>
      <c r="CL104" s="325">
        <v>0</v>
      </c>
      <c r="CM104" s="325">
        <v>0</v>
      </c>
      <c r="CN104" s="325">
        <v>0</v>
      </c>
      <c r="CO104" s="325">
        <v>0</v>
      </c>
      <c r="CP104" s="325">
        <v>0</v>
      </c>
      <c r="CQ104" s="325">
        <v>0</v>
      </c>
      <c r="CR104" s="325"/>
      <c r="CS104" s="325">
        <v>3</v>
      </c>
      <c r="CT104" s="325">
        <v>0</v>
      </c>
      <c r="CU104" s="325">
        <v>0</v>
      </c>
      <c r="CV104" s="325">
        <v>167</v>
      </c>
      <c r="CW104" s="325">
        <v>0</v>
      </c>
      <c r="CX104" s="325">
        <v>0</v>
      </c>
      <c r="CY104" s="325">
        <v>2388</v>
      </c>
      <c r="CZ104" s="325"/>
      <c r="DA104" s="325">
        <v>0</v>
      </c>
      <c r="DB104" s="325">
        <v>0</v>
      </c>
      <c r="DC104" s="325">
        <v>0</v>
      </c>
      <c r="DD104" s="325">
        <v>0</v>
      </c>
      <c r="DE104" s="325">
        <v>0</v>
      </c>
      <c r="DF104" s="325">
        <v>0</v>
      </c>
      <c r="DG104" s="325">
        <v>0</v>
      </c>
      <c r="DH104" s="325">
        <v>0</v>
      </c>
      <c r="DI104" s="325">
        <v>0</v>
      </c>
      <c r="DJ104" s="325">
        <v>0</v>
      </c>
      <c r="DK104" s="325"/>
      <c r="DL104" s="325">
        <v>0</v>
      </c>
      <c r="DM104" s="325">
        <v>0</v>
      </c>
      <c r="DN104" s="325">
        <v>0</v>
      </c>
      <c r="DO104" s="327">
        <v>0</v>
      </c>
      <c r="DP104" s="21">
        <f t="shared" si="5"/>
        <v>20236</v>
      </c>
    </row>
    <row r="105" spans="1:120" ht="15.75" thickBot="1" x14ac:dyDescent="0.3">
      <c r="A105" s="9" t="s">
        <v>202</v>
      </c>
      <c r="B105" s="325">
        <v>0</v>
      </c>
      <c r="C105" s="325">
        <v>0</v>
      </c>
      <c r="D105" s="325">
        <v>0</v>
      </c>
      <c r="E105" s="325">
        <v>46</v>
      </c>
      <c r="F105" s="325">
        <v>0</v>
      </c>
      <c r="G105" s="333">
        <v>1292</v>
      </c>
      <c r="H105" s="325">
        <v>0</v>
      </c>
      <c r="I105" s="325">
        <v>0</v>
      </c>
      <c r="J105" s="325">
        <v>0</v>
      </c>
      <c r="K105" s="325">
        <v>0</v>
      </c>
      <c r="L105" s="325">
        <v>0</v>
      </c>
      <c r="M105" s="325">
        <v>0</v>
      </c>
      <c r="N105" s="325">
        <v>51</v>
      </c>
      <c r="O105" s="325">
        <v>0</v>
      </c>
      <c r="P105" s="325">
        <v>11030</v>
      </c>
      <c r="Q105" s="325">
        <v>2133</v>
      </c>
      <c r="R105" s="325">
        <v>0</v>
      </c>
      <c r="S105" s="325">
        <v>193</v>
      </c>
      <c r="T105" s="325">
        <v>0</v>
      </c>
      <c r="U105" s="325"/>
      <c r="V105" s="325">
        <v>0</v>
      </c>
      <c r="W105" s="325">
        <v>1785</v>
      </c>
      <c r="X105" s="325">
        <v>344</v>
      </c>
      <c r="Y105" s="325">
        <v>289</v>
      </c>
      <c r="Z105" s="325">
        <v>0</v>
      </c>
      <c r="AA105" s="325">
        <v>0</v>
      </c>
      <c r="AB105" s="325">
        <v>0</v>
      </c>
      <c r="AC105" s="325">
        <v>0</v>
      </c>
      <c r="AD105" s="325">
        <v>0</v>
      </c>
      <c r="AE105" s="325">
        <v>78</v>
      </c>
      <c r="AF105" s="325">
        <v>0</v>
      </c>
      <c r="AG105" s="325">
        <v>0</v>
      </c>
      <c r="AH105" s="325">
        <v>99</v>
      </c>
      <c r="AI105" s="325">
        <v>0</v>
      </c>
      <c r="AJ105" s="325"/>
      <c r="AK105" s="325">
        <v>8</v>
      </c>
      <c r="AL105" s="325">
        <v>676</v>
      </c>
      <c r="AM105" s="325">
        <v>0</v>
      </c>
      <c r="AN105" s="325">
        <v>0</v>
      </c>
      <c r="AO105" s="325"/>
      <c r="AP105" s="325">
        <v>0</v>
      </c>
      <c r="AQ105" s="325">
        <v>73</v>
      </c>
      <c r="AR105" s="325">
        <v>0</v>
      </c>
      <c r="AS105" s="325">
        <v>0</v>
      </c>
      <c r="AT105" s="325">
        <v>224</v>
      </c>
      <c r="AU105" s="325">
        <v>113</v>
      </c>
      <c r="AV105" s="325">
        <v>0</v>
      </c>
      <c r="AW105" s="325">
        <v>0</v>
      </c>
      <c r="AX105" s="325">
        <v>0</v>
      </c>
      <c r="AY105" s="325">
        <v>0</v>
      </c>
      <c r="AZ105" s="325">
        <v>0</v>
      </c>
      <c r="BA105" s="325">
        <v>0</v>
      </c>
      <c r="BB105" s="325">
        <v>2877</v>
      </c>
      <c r="BC105" s="325">
        <v>10</v>
      </c>
      <c r="BD105" s="325">
        <v>0</v>
      </c>
      <c r="BE105" s="325">
        <v>0</v>
      </c>
      <c r="BF105" s="325">
        <v>155</v>
      </c>
      <c r="BG105" s="325">
        <v>0</v>
      </c>
      <c r="BH105" s="325">
        <v>0</v>
      </c>
      <c r="BI105" s="325">
        <v>0</v>
      </c>
      <c r="BJ105" s="325">
        <v>0</v>
      </c>
      <c r="BK105" s="325">
        <v>26330</v>
      </c>
      <c r="BL105" s="325"/>
      <c r="BM105" s="325">
        <v>0</v>
      </c>
      <c r="BN105" s="325">
        <v>3973</v>
      </c>
      <c r="BO105" s="325">
        <v>0</v>
      </c>
      <c r="BP105" s="325">
        <v>0</v>
      </c>
      <c r="BQ105" s="325">
        <v>0</v>
      </c>
      <c r="BR105" s="325"/>
      <c r="BS105" s="325">
        <v>0</v>
      </c>
      <c r="BT105" s="325">
        <v>209</v>
      </c>
      <c r="BU105" s="325">
        <v>0</v>
      </c>
      <c r="BV105" s="325">
        <v>0</v>
      </c>
      <c r="BW105" s="325">
        <v>269</v>
      </c>
      <c r="BX105" s="325">
        <v>0</v>
      </c>
      <c r="BY105" s="325"/>
      <c r="BZ105" s="325">
        <v>0</v>
      </c>
      <c r="CA105" s="325"/>
      <c r="CB105" s="325">
        <v>0</v>
      </c>
      <c r="CC105" s="325">
        <v>15648</v>
      </c>
      <c r="CD105" s="325">
        <v>36</v>
      </c>
      <c r="CE105" s="325">
        <v>597</v>
      </c>
      <c r="CF105" s="325">
        <v>42</v>
      </c>
      <c r="CG105" s="325">
        <v>0</v>
      </c>
      <c r="CH105" s="325">
        <v>0</v>
      </c>
      <c r="CI105" s="325">
        <v>0</v>
      </c>
      <c r="CJ105" s="325">
        <v>0</v>
      </c>
      <c r="CK105" s="325">
        <v>5599</v>
      </c>
      <c r="CL105" s="325">
        <v>0</v>
      </c>
      <c r="CM105" s="325">
        <v>0</v>
      </c>
      <c r="CN105" s="325">
        <v>0</v>
      </c>
      <c r="CO105" s="325">
        <v>0</v>
      </c>
      <c r="CP105" s="325">
        <v>0</v>
      </c>
      <c r="CQ105" s="325">
        <v>0</v>
      </c>
      <c r="CR105" s="325"/>
      <c r="CS105" s="325">
        <v>9</v>
      </c>
      <c r="CT105" s="325">
        <v>0</v>
      </c>
      <c r="CU105" s="325">
        <v>0</v>
      </c>
      <c r="CV105" s="325">
        <v>114</v>
      </c>
      <c r="CW105" s="325">
        <v>0</v>
      </c>
      <c r="CX105" s="325">
        <v>0</v>
      </c>
      <c r="CY105" s="325">
        <v>8238</v>
      </c>
      <c r="CZ105" s="325"/>
      <c r="DA105" s="325">
        <v>420</v>
      </c>
      <c r="DB105" s="325">
        <v>0</v>
      </c>
      <c r="DC105" s="325">
        <v>0</v>
      </c>
      <c r="DD105" s="325">
        <v>0</v>
      </c>
      <c r="DE105" s="325">
        <v>0</v>
      </c>
      <c r="DF105" s="325">
        <v>0</v>
      </c>
      <c r="DG105" s="325">
        <v>0</v>
      </c>
      <c r="DH105" s="325">
        <v>0</v>
      </c>
      <c r="DI105" s="325">
        <v>0</v>
      </c>
      <c r="DJ105" s="325">
        <v>18</v>
      </c>
      <c r="DK105" s="325"/>
      <c r="DL105" s="325">
        <v>0</v>
      </c>
      <c r="DM105" s="325">
        <v>0</v>
      </c>
      <c r="DN105" s="325">
        <v>0</v>
      </c>
      <c r="DO105" s="327">
        <v>90</v>
      </c>
      <c r="DP105" s="21">
        <f t="shared" si="5"/>
        <v>83068</v>
      </c>
    </row>
    <row r="106" spans="1:120" ht="15.75" thickBot="1" x14ac:dyDescent="0.3">
      <c r="A106" s="9" t="s">
        <v>203</v>
      </c>
      <c r="B106" s="325">
        <v>0</v>
      </c>
      <c r="C106" s="325">
        <v>0</v>
      </c>
      <c r="D106" s="325">
        <v>0</v>
      </c>
      <c r="E106" s="325">
        <v>1435</v>
      </c>
      <c r="F106" s="325">
        <v>0</v>
      </c>
      <c r="G106" s="333">
        <v>10698</v>
      </c>
      <c r="H106" s="325">
        <v>0</v>
      </c>
      <c r="I106" s="325">
        <v>12286</v>
      </c>
      <c r="J106" s="325">
        <v>0</v>
      </c>
      <c r="K106" s="325">
        <v>0</v>
      </c>
      <c r="L106" s="325">
        <v>0</v>
      </c>
      <c r="M106" s="325">
        <v>0</v>
      </c>
      <c r="N106" s="325">
        <v>6887</v>
      </c>
      <c r="O106" s="325">
        <v>0</v>
      </c>
      <c r="P106" s="325">
        <v>3994</v>
      </c>
      <c r="Q106" s="325">
        <v>1181</v>
      </c>
      <c r="R106" s="325">
        <v>0</v>
      </c>
      <c r="S106" s="325">
        <v>9484</v>
      </c>
      <c r="T106" s="325">
        <v>0</v>
      </c>
      <c r="U106" s="325"/>
      <c r="V106" s="325">
        <v>0</v>
      </c>
      <c r="W106" s="325">
        <v>2545</v>
      </c>
      <c r="X106" s="325">
        <v>20649</v>
      </c>
      <c r="Y106" s="325">
        <v>5700</v>
      </c>
      <c r="Z106" s="325">
        <v>5138</v>
      </c>
      <c r="AA106" s="325">
        <v>0</v>
      </c>
      <c r="AB106" s="325">
        <v>0</v>
      </c>
      <c r="AC106" s="325">
        <v>0</v>
      </c>
      <c r="AD106" s="325">
        <v>0</v>
      </c>
      <c r="AE106" s="325">
        <v>1252</v>
      </c>
      <c r="AF106" s="325">
        <v>0</v>
      </c>
      <c r="AG106" s="325">
        <v>0</v>
      </c>
      <c r="AH106" s="325">
        <v>4295</v>
      </c>
      <c r="AI106" s="325">
        <v>1153</v>
      </c>
      <c r="AJ106" s="325"/>
      <c r="AK106" s="325">
        <v>5519</v>
      </c>
      <c r="AL106" s="325">
        <v>5453</v>
      </c>
      <c r="AM106" s="325">
        <v>0</v>
      </c>
      <c r="AN106" s="325">
        <v>0</v>
      </c>
      <c r="AO106" s="325"/>
      <c r="AP106" s="325">
        <v>0</v>
      </c>
      <c r="AQ106" s="325">
        <v>2551</v>
      </c>
      <c r="AR106" s="325">
        <v>2496</v>
      </c>
      <c r="AS106" s="325">
        <v>0</v>
      </c>
      <c r="AT106" s="325">
        <v>0</v>
      </c>
      <c r="AU106" s="325">
        <v>5251</v>
      </c>
      <c r="AV106" s="325">
        <v>0</v>
      </c>
      <c r="AW106" s="325">
        <v>0</v>
      </c>
      <c r="AX106" s="325">
        <v>0</v>
      </c>
      <c r="AY106" s="325">
        <v>0</v>
      </c>
      <c r="AZ106" s="325">
        <v>0</v>
      </c>
      <c r="BA106" s="325">
        <v>0</v>
      </c>
      <c r="BB106" s="325">
        <v>96</v>
      </c>
      <c r="BC106" s="325">
        <v>110</v>
      </c>
      <c r="BD106" s="325">
        <v>343</v>
      </c>
      <c r="BE106" s="325">
        <v>0</v>
      </c>
      <c r="BF106" s="325">
        <v>2123</v>
      </c>
      <c r="BG106" s="325">
        <v>4342</v>
      </c>
      <c r="BH106" s="325">
        <v>0</v>
      </c>
      <c r="BI106" s="325">
        <v>0</v>
      </c>
      <c r="BJ106" s="325">
        <v>0</v>
      </c>
      <c r="BK106" s="325">
        <v>535</v>
      </c>
      <c r="BL106" s="325"/>
      <c r="BM106" s="325">
        <v>0</v>
      </c>
      <c r="BN106" s="325">
        <v>523</v>
      </c>
      <c r="BO106" s="325">
        <v>0</v>
      </c>
      <c r="BP106" s="325">
        <v>0</v>
      </c>
      <c r="BQ106" s="325">
        <v>0</v>
      </c>
      <c r="BR106" s="325"/>
      <c r="BS106" s="325">
        <v>0</v>
      </c>
      <c r="BT106" s="325">
        <v>2660</v>
      </c>
      <c r="BU106" s="325">
        <v>0</v>
      </c>
      <c r="BV106" s="325">
        <v>0</v>
      </c>
      <c r="BW106" s="325">
        <v>2598</v>
      </c>
      <c r="BX106" s="325">
        <v>5879</v>
      </c>
      <c r="BY106" s="325"/>
      <c r="BZ106" s="325">
        <v>0</v>
      </c>
      <c r="CA106" s="325"/>
      <c r="CB106" s="325">
        <v>0</v>
      </c>
      <c r="CC106" s="325">
        <v>1560</v>
      </c>
      <c r="CD106" s="325">
        <v>2791</v>
      </c>
      <c r="CE106" s="325">
        <v>874</v>
      </c>
      <c r="CF106" s="325">
        <v>2512</v>
      </c>
      <c r="CG106" s="325">
        <v>0</v>
      </c>
      <c r="CH106" s="325">
        <v>0</v>
      </c>
      <c r="CI106" s="325">
        <v>0</v>
      </c>
      <c r="CJ106" s="325">
        <v>0</v>
      </c>
      <c r="CK106" s="325">
        <v>2347</v>
      </c>
      <c r="CL106" s="325">
        <v>0</v>
      </c>
      <c r="CM106" s="325">
        <v>0</v>
      </c>
      <c r="CN106" s="325">
        <v>0</v>
      </c>
      <c r="CO106" s="325">
        <v>0</v>
      </c>
      <c r="CP106" s="325">
        <v>0</v>
      </c>
      <c r="CQ106" s="325">
        <v>0</v>
      </c>
      <c r="CR106" s="325"/>
      <c r="CS106" s="325">
        <v>1525</v>
      </c>
      <c r="CT106" s="325">
        <v>0</v>
      </c>
      <c r="CU106" s="325">
        <v>0</v>
      </c>
      <c r="CV106" s="325">
        <v>3859</v>
      </c>
      <c r="CW106" s="325">
        <v>0</v>
      </c>
      <c r="CX106" s="325">
        <v>0</v>
      </c>
      <c r="CY106" s="325">
        <v>0</v>
      </c>
      <c r="CZ106" s="325"/>
      <c r="DA106" s="325">
        <v>3944</v>
      </c>
      <c r="DB106" s="325">
        <v>0</v>
      </c>
      <c r="DC106" s="325">
        <v>0</v>
      </c>
      <c r="DD106" s="325">
        <v>0</v>
      </c>
      <c r="DE106" s="325">
        <v>0</v>
      </c>
      <c r="DF106" s="325">
        <v>0</v>
      </c>
      <c r="DG106" s="325">
        <v>1169</v>
      </c>
      <c r="DH106" s="325">
        <v>0</v>
      </c>
      <c r="DI106" s="325">
        <v>0</v>
      </c>
      <c r="DJ106" s="325">
        <v>1049</v>
      </c>
      <c r="DK106" s="325"/>
      <c r="DL106" s="325">
        <v>0</v>
      </c>
      <c r="DM106" s="325">
        <v>0</v>
      </c>
      <c r="DN106" s="325">
        <v>0</v>
      </c>
      <c r="DO106" s="327">
        <v>2166</v>
      </c>
      <c r="DP106" s="21">
        <f t="shared" si="5"/>
        <v>150972</v>
      </c>
    </row>
    <row r="107" spans="1:120" ht="15.75" thickBot="1" x14ac:dyDescent="0.3">
      <c r="A107" s="9" t="s">
        <v>204</v>
      </c>
      <c r="B107" s="325">
        <v>0</v>
      </c>
      <c r="C107" s="325">
        <v>0</v>
      </c>
      <c r="D107" s="325">
        <v>0</v>
      </c>
      <c r="E107" s="325">
        <v>492</v>
      </c>
      <c r="F107" s="325">
        <v>0</v>
      </c>
      <c r="G107" s="333">
        <v>339</v>
      </c>
      <c r="H107" s="325">
        <v>0</v>
      </c>
      <c r="I107" s="325">
        <v>0</v>
      </c>
      <c r="J107" s="325">
        <v>0</v>
      </c>
      <c r="K107" s="325">
        <v>0</v>
      </c>
      <c r="L107" s="325">
        <v>0</v>
      </c>
      <c r="M107" s="325">
        <v>0</v>
      </c>
      <c r="N107" s="325">
        <v>4188</v>
      </c>
      <c r="O107" s="325">
        <v>0</v>
      </c>
      <c r="P107" s="325">
        <v>133</v>
      </c>
      <c r="Q107" s="325">
        <v>54</v>
      </c>
      <c r="R107" s="325">
        <v>0</v>
      </c>
      <c r="S107" s="325">
        <v>1451</v>
      </c>
      <c r="T107" s="325">
        <v>0</v>
      </c>
      <c r="U107" s="325"/>
      <c r="V107" s="325">
        <v>0</v>
      </c>
      <c r="W107" s="325">
        <v>0</v>
      </c>
      <c r="X107" s="325">
        <v>3775</v>
      </c>
      <c r="Y107" s="325">
        <v>3</v>
      </c>
      <c r="Z107" s="325">
        <v>0</v>
      </c>
      <c r="AA107" s="325">
        <v>0</v>
      </c>
      <c r="AB107" s="325">
        <v>0</v>
      </c>
      <c r="AC107" s="325">
        <v>0</v>
      </c>
      <c r="AD107" s="325">
        <v>0</v>
      </c>
      <c r="AE107" s="325">
        <v>74</v>
      </c>
      <c r="AF107" s="325">
        <v>0</v>
      </c>
      <c r="AG107" s="325">
        <v>0</v>
      </c>
      <c r="AH107" s="325">
        <v>58</v>
      </c>
      <c r="AI107" s="325">
        <v>0</v>
      </c>
      <c r="AJ107" s="325"/>
      <c r="AK107" s="325">
        <v>59</v>
      </c>
      <c r="AL107" s="325">
        <v>715</v>
      </c>
      <c r="AM107" s="325">
        <v>0</v>
      </c>
      <c r="AN107" s="325">
        <v>0</v>
      </c>
      <c r="AO107" s="325"/>
      <c r="AP107" s="325">
        <v>0</v>
      </c>
      <c r="AQ107" s="325">
        <v>19</v>
      </c>
      <c r="AR107" s="325">
        <v>211</v>
      </c>
      <c r="AS107" s="325">
        <v>0</v>
      </c>
      <c r="AT107" s="325">
        <v>0</v>
      </c>
      <c r="AU107" s="325">
        <v>328</v>
      </c>
      <c r="AV107" s="325">
        <v>0</v>
      </c>
      <c r="AW107" s="325">
        <v>0</v>
      </c>
      <c r="AX107" s="325">
        <v>0</v>
      </c>
      <c r="AY107" s="325">
        <v>0</v>
      </c>
      <c r="AZ107" s="325">
        <v>0</v>
      </c>
      <c r="BA107" s="325">
        <v>0</v>
      </c>
      <c r="BB107" s="325">
        <v>0</v>
      </c>
      <c r="BC107" s="325">
        <v>133</v>
      </c>
      <c r="BD107" s="325">
        <v>0</v>
      </c>
      <c r="BE107" s="325">
        <v>0</v>
      </c>
      <c r="BF107" s="325">
        <v>401</v>
      </c>
      <c r="BG107" s="325">
        <v>161</v>
      </c>
      <c r="BH107" s="325">
        <v>0</v>
      </c>
      <c r="BI107" s="325">
        <v>0</v>
      </c>
      <c r="BJ107" s="325">
        <v>0</v>
      </c>
      <c r="BK107" s="325">
        <v>756</v>
      </c>
      <c r="BL107" s="325"/>
      <c r="BM107" s="325">
        <v>0</v>
      </c>
      <c r="BN107" s="325">
        <v>1</v>
      </c>
      <c r="BO107" s="325">
        <v>0</v>
      </c>
      <c r="BP107" s="325">
        <v>0</v>
      </c>
      <c r="BQ107" s="325">
        <v>0</v>
      </c>
      <c r="BR107" s="325"/>
      <c r="BS107" s="325">
        <v>0</v>
      </c>
      <c r="BT107" s="325">
        <v>118</v>
      </c>
      <c r="BU107" s="325">
        <v>0</v>
      </c>
      <c r="BV107" s="325">
        <v>0</v>
      </c>
      <c r="BW107" s="325">
        <v>260</v>
      </c>
      <c r="BX107" s="325">
        <v>791</v>
      </c>
      <c r="BY107" s="325"/>
      <c r="BZ107" s="325">
        <v>0</v>
      </c>
      <c r="CA107" s="325"/>
      <c r="CB107" s="325">
        <v>0</v>
      </c>
      <c r="CC107" s="325">
        <v>199</v>
      </c>
      <c r="CD107" s="325">
        <v>103</v>
      </c>
      <c r="CE107" s="325">
        <v>0</v>
      </c>
      <c r="CF107" s="325">
        <v>471</v>
      </c>
      <c r="CG107" s="325">
        <v>0</v>
      </c>
      <c r="CH107" s="325">
        <v>0</v>
      </c>
      <c r="CI107" s="325">
        <v>0</v>
      </c>
      <c r="CJ107" s="325">
        <v>0</v>
      </c>
      <c r="CK107" s="325">
        <v>4</v>
      </c>
      <c r="CL107" s="325">
        <v>0</v>
      </c>
      <c r="CM107" s="325">
        <v>0</v>
      </c>
      <c r="CN107" s="325">
        <v>0</v>
      </c>
      <c r="CO107" s="325">
        <v>0</v>
      </c>
      <c r="CP107" s="325">
        <v>0</v>
      </c>
      <c r="CQ107" s="325">
        <v>0</v>
      </c>
      <c r="CR107" s="325"/>
      <c r="CS107" s="325">
        <v>36</v>
      </c>
      <c r="CT107" s="325">
        <v>0</v>
      </c>
      <c r="CU107" s="325">
        <v>0</v>
      </c>
      <c r="CV107" s="325">
        <v>27</v>
      </c>
      <c r="CW107" s="325">
        <v>0</v>
      </c>
      <c r="CX107" s="325">
        <v>0</v>
      </c>
      <c r="CY107" s="325">
        <v>0</v>
      </c>
      <c r="CZ107" s="325"/>
      <c r="DA107" s="325">
        <v>322</v>
      </c>
      <c r="DB107" s="325">
        <v>0</v>
      </c>
      <c r="DC107" s="325">
        <v>0</v>
      </c>
      <c r="DD107" s="325">
        <v>0</v>
      </c>
      <c r="DE107" s="325">
        <v>0</v>
      </c>
      <c r="DF107" s="325">
        <v>0</v>
      </c>
      <c r="DG107" s="325">
        <v>941</v>
      </c>
      <c r="DH107" s="325">
        <v>0</v>
      </c>
      <c r="DI107" s="325">
        <v>0</v>
      </c>
      <c r="DJ107" s="325">
        <v>1</v>
      </c>
      <c r="DK107" s="325"/>
      <c r="DL107" s="325">
        <v>0</v>
      </c>
      <c r="DM107" s="325">
        <v>0</v>
      </c>
      <c r="DN107" s="325">
        <v>0</v>
      </c>
      <c r="DO107" s="327">
        <v>9</v>
      </c>
      <c r="DP107" s="21">
        <f t="shared" si="5"/>
        <v>16633</v>
      </c>
    </row>
    <row r="108" spans="1:120" ht="15.75" thickBot="1" x14ac:dyDescent="0.3">
      <c r="A108" s="27" t="s">
        <v>261</v>
      </c>
      <c r="B108" s="325">
        <v>0</v>
      </c>
      <c r="C108" s="325">
        <v>0</v>
      </c>
      <c r="D108" s="325">
        <v>0</v>
      </c>
      <c r="E108" s="325">
        <v>2005</v>
      </c>
      <c r="F108" s="325">
        <v>0</v>
      </c>
      <c r="G108" s="333">
        <v>14686</v>
      </c>
      <c r="H108" s="325">
        <v>0</v>
      </c>
      <c r="I108" s="325">
        <v>12286</v>
      </c>
      <c r="J108" s="325">
        <v>0</v>
      </c>
      <c r="K108" s="325">
        <v>0</v>
      </c>
      <c r="L108" s="325">
        <v>0</v>
      </c>
      <c r="M108" s="325">
        <v>0</v>
      </c>
      <c r="N108" s="325">
        <v>11126</v>
      </c>
      <c r="O108" s="325">
        <v>0</v>
      </c>
      <c r="P108" s="325">
        <v>18561</v>
      </c>
      <c r="Q108" s="325">
        <v>3465</v>
      </c>
      <c r="R108" s="325">
        <v>0</v>
      </c>
      <c r="S108" s="325">
        <v>13209</v>
      </c>
      <c r="T108" s="325">
        <v>0</v>
      </c>
      <c r="U108" s="325"/>
      <c r="V108" s="325">
        <v>0</v>
      </c>
      <c r="W108" s="325">
        <v>4330</v>
      </c>
      <c r="X108" s="325">
        <v>28488</v>
      </c>
      <c r="Y108" s="325">
        <v>5992</v>
      </c>
      <c r="Z108" s="325">
        <v>5138</v>
      </c>
      <c r="AA108" s="325">
        <v>0</v>
      </c>
      <c r="AB108" s="325">
        <v>0</v>
      </c>
      <c r="AC108" s="325">
        <v>0</v>
      </c>
      <c r="AD108" s="325">
        <v>0</v>
      </c>
      <c r="AE108" s="325">
        <v>6188</v>
      </c>
      <c r="AF108" s="325">
        <v>0</v>
      </c>
      <c r="AG108" s="325">
        <v>0</v>
      </c>
      <c r="AH108" s="325">
        <v>4452</v>
      </c>
      <c r="AI108" s="325">
        <v>1153</v>
      </c>
      <c r="AJ108" s="325"/>
      <c r="AK108" s="325">
        <v>5586</v>
      </c>
      <c r="AL108" s="325">
        <v>7046</v>
      </c>
      <c r="AM108" s="325">
        <v>0</v>
      </c>
      <c r="AN108" s="325">
        <v>0</v>
      </c>
      <c r="AO108" s="325"/>
      <c r="AP108" s="325">
        <v>0</v>
      </c>
      <c r="AQ108" s="325">
        <v>2643</v>
      </c>
      <c r="AR108" s="325">
        <v>2766</v>
      </c>
      <c r="AS108" s="325">
        <v>0</v>
      </c>
      <c r="AT108" s="325">
        <v>360</v>
      </c>
      <c r="AU108" s="325">
        <v>5692</v>
      </c>
      <c r="AV108" s="325">
        <v>0</v>
      </c>
      <c r="AW108" s="325">
        <v>0</v>
      </c>
      <c r="AX108" s="325">
        <v>0</v>
      </c>
      <c r="AY108" s="325">
        <v>0</v>
      </c>
      <c r="AZ108" s="325">
        <v>0</v>
      </c>
      <c r="BA108" s="325">
        <v>0</v>
      </c>
      <c r="BB108" s="325">
        <v>2973</v>
      </c>
      <c r="BC108" s="325">
        <v>285</v>
      </c>
      <c r="BD108" s="325">
        <v>343</v>
      </c>
      <c r="BE108" s="325">
        <v>0</v>
      </c>
      <c r="BF108" s="325">
        <v>2679</v>
      </c>
      <c r="BG108" s="325">
        <v>4503</v>
      </c>
      <c r="BH108" s="325">
        <v>0</v>
      </c>
      <c r="BI108" s="325">
        <v>0</v>
      </c>
      <c r="BJ108" s="325">
        <v>0</v>
      </c>
      <c r="BK108" s="325">
        <v>27621</v>
      </c>
      <c r="BL108" s="325"/>
      <c r="BM108" s="325">
        <v>0</v>
      </c>
      <c r="BN108" s="325">
        <v>5211</v>
      </c>
      <c r="BO108" s="325">
        <v>0</v>
      </c>
      <c r="BP108" s="325">
        <v>0</v>
      </c>
      <c r="BQ108" s="325">
        <v>0</v>
      </c>
      <c r="BR108" s="325"/>
      <c r="BS108" s="325">
        <v>0</v>
      </c>
      <c r="BT108" s="325">
        <v>2987</v>
      </c>
      <c r="BU108" s="325">
        <v>0</v>
      </c>
      <c r="BV108" s="325">
        <v>0</v>
      </c>
      <c r="BW108" s="325">
        <v>3182</v>
      </c>
      <c r="BX108" s="325">
        <v>6670</v>
      </c>
      <c r="BY108" s="325"/>
      <c r="BZ108" s="325">
        <v>0</v>
      </c>
      <c r="CA108" s="325"/>
      <c r="CB108" s="325">
        <v>0</v>
      </c>
      <c r="CC108" s="325">
        <v>17412</v>
      </c>
      <c r="CD108" s="325">
        <v>2930</v>
      </c>
      <c r="CE108" s="325">
        <v>1471</v>
      </c>
      <c r="CF108" s="325">
        <v>3025</v>
      </c>
      <c r="CG108" s="325">
        <v>0</v>
      </c>
      <c r="CH108" s="325">
        <v>0</v>
      </c>
      <c r="CI108" s="325">
        <v>0</v>
      </c>
      <c r="CJ108" s="325">
        <v>0</v>
      </c>
      <c r="CK108" s="325">
        <v>7950</v>
      </c>
      <c r="CL108" s="325">
        <v>0</v>
      </c>
      <c r="CM108" s="325">
        <v>0</v>
      </c>
      <c r="CN108" s="325">
        <v>0</v>
      </c>
      <c r="CO108" s="325">
        <v>0</v>
      </c>
      <c r="CP108" s="325">
        <v>0</v>
      </c>
      <c r="CQ108" s="325">
        <v>0</v>
      </c>
      <c r="CR108" s="325"/>
      <c r="CS108" s="325">
        <v>1573</v>
      </c>
      <c r="CT108" s="325">
        <v>0</v>
      </c>
      <c r="CU108" s="325">
        <v>0</v>
      </c>
      <c r="CV108" s="325">
        <v>4167</v>
      </c>
      <c r="CW108" s="325">
        <v>0</v>
      </c>
      <c r="CX108" s="325">
        <v>0</v>
      </c>
      <c r="CY108" s="325">
        <v>10626</v>
      </c>
      <c r="CZ108" s="325"/>
      <c r="DA108" s="325">
        <v>4686</v>
      </c>
      <c r="DB108" s="325">
        <v>0</v>
      </c>
      <c r="DC108" s="325">
        <v>0</v>
      </c>
      <c r="DD108" s="325">
        <v>0</v>
      </c>
      <c r="DE108" s="325">
        <v>0</v>
      </c>
      <c r="DF108" s="325">
        <v>0</v>
      </c>
      <c r="DG108" s="325">
        <v>2110</v>
      </c>
      <c r="DH108" s="325">
        <v>0</v>
      </c>
      <c r="DI108" s="325">
        <v>0</v>
      </c>
      <c r="DJ108" s="325">
        <v>1068</v>
      </c>
      <c r="DK108" s="325"/>
      <c r="DL108" s="325">
        <v>0</v>
      </c>
      <c r="DM108" s="325">
        <v>0</v>
      </c>
      <c r="DN108" s="325">
        <v>0</v>
      </c>
      <c r="DO108" s="327">
        <v>2265</v>
      </c>
      <c r="DP108" s="21"/>
    </row>
    <row r="109" spans="1:120" ht="15.75" thickBot="1" x14ac:dyDescent="0.3">
      <c r="A109" s="27" t="s">
        <v>262</v>
      </c>
      <c r="B109" s="325">
        <v>0</v>
      </c>
      <c r="C109" s="325">
        <v>0</v>
      </c>
      <c r="D109" s="325">
        <v>0</v>
      </c>
      <c r="E109" s="325">
        <v>36680</v>
      </c>
      <c r="F109" s="325">
        <v>0</v>
      </c>
      <c r="G109" s="333">
        <v>265385</v>
      </c>
      <c r="H109" s="325">
        <v>0</v>
      </c>
      <c r="I109" s="325">
        <v>221148</v>
      </c>
      <c r="J109" s="325">
        <v>0</v>
      </c>
      <c r="K109" s="325">
        <v>0</v>
      </c>
      <c r="L109" s="325">
        <v>0</v>
      </c>
      <c r="M109" s="325">
        <v>0</v>
      </c>
      <c r="N109" s="325">
        <v>283572</v>
      </c>
      <c r="O109" s="325">
        <v>0</v>
      </c>
      <c r="P109" s="325">
        <v>211950</v>
      </c>
      <c r="Q109" s="325">
        <v>55088</v>
      </c>
      <c r="R109" s="325">
        <v>0</v>
      </c>
      <c r="S109" s="325">
        <v>202627</v>
      </c>
      <c r="T109" s="325">
        <v>0</v>
      </c>
      <c r="U109" s="325"/>
      <c r="V109" s="325">
        <v>0</v>
      </c>
      <c r="W109" s="325">
        <v>68750</v>
      </c>
      <c r="X109" s="325">
        <v>512515</v>
      </c>
      <c r="Y109" s="325">
        <v>89028</v>
      </c>
      <c r="Z109" s="325">
        <v>102760</v>
      </c>
      <c r="AA109" s="325">
        <v>0</v>
      </c>
      <c r="AB109" s="325">
        <v>0</v>
      </c>
      <c r="AC109" s="325">
        <v>0</v>
      </c>
      <c r="AD109" s="325">
        <v>0</v>
      </c>
      <c r="AE109" s="325">
        <v>78456</v>
      </c>
      <c r="AF109" s="325">
        <v>0</v>
      </c>
      <c r="AG109" s="325">
        <v>0</v>
      </c>
      <c r="AH109" s="325">
        <v>106725</v>
      </c>
      <c r="AI109" s="325">
        <v>17295</v>
      </c>
      <c r="AJ109" s="325"/>
      <c r="AK109" s="325">
        <v>84061</v>
      </c>
      <c r="AL109" s="325">
        <v>192456</v>
      </c>
      <c r="AM109" s="325">
        <v>0</v>
      </c>
      <c r="AN109" s="325">
        <v>0</v>
      </c>
      <c r="AO109" s="325"/>
      <c r="AP109" s="325">
        <v>0</v>
      </c>
      <c r="AQ109" s="325">
        <v>39483</v>
      </c>
      <c r="AR109" s="325">
        <v>0</v>
      </c>
      <c r="AS109" s="325">
        <v>0</v>
      </c>
      <c r="AT109" s="325">
        <v>4048</v>
      </c>
      <c r="AU109" s="325">
        <v>69062</v>
      </c>
      <c r="AV109" s="325">
        <v>0</v>
      </c>
      <c r="AW109" s="325">
        <v>0</v>
      </c>
      <c r="AX109" s="325">
        <v>0</v>
      </c>
      <c r="AY109" s="325">
        <v>0</v>
      </c>
      <c r="AZ109" s="325">
        <v>0</v>
      </c>
      <c r="BA109" s="325">
        <v>0</v>
      </c>
      <c r="BB109" s="325">
        <v>41814</v>
      </c>
      <c r="BC109" s="325">
        <v>5645</v>
      </c>
      <c r="BD109" s="325">
        <v>5145</v>
      </c>
      <c r="BE109" s="325">
        <v>0</v>
      </c>
      <c r="BF109" s="325">
        <v>45425</v>
      </c>
      <c r="BG109" s="325">
        <v>90865</v>
      </c>
      <c r="BH109" s="325">
        <v>0</v>
      </c>
      <c r="BI109" s="325">
        <v>0</v>
      </c>
      <c r="BJ109" s="325">
        <v>0</v>
      </c>
      <c r="BK109" s="325">
        <v>503540</v>
      </c>
      <c r="BL109" s="325"/>
      <c r="BM109" s="325">
        <v>0</v>
      </c>
      <c r="BN109" s="325">
        <v>126966</v>
      </c>
      <c r="BO109" s="325">
        <v>0</v>
      </c>
      <c r="BP109" s="325">
        <v>0</v>
      </c>
      <c r="BQ109" s="325">
        <v>0</v>
      </c>
      <c r="BR109" s="325"/>
      <c r="BS109" s="325">
        <v>0</v>
      </c>
      <c r="BT109" s="325">
        <v>53375</v>
      </c>
      <c r="BU109" s="325">
        <v>0</v>
      </c>
      <c r="BV109" s="325">
        <v>0</v>
      </c>
      <c r="BW109" s="325">
        <v>47428</v>
      </c>
      <c r="BX109" s="325">
        <v>102423</v>
      </c>
      <c r="BY109" s="325"/>
      <c r="BZ109" s="325">
        <v>0</v>
      </c>
      <c r="CA109" s="325"/>
      <c r="CB109" s="325">
        <v>0</v>
      </c>
      <c r="CC109" s="325">
        <v>214808</v>
      </c>
      <c r="CD109" s="325">
        <v>87720</v>
      </c>
      <c r="CE109" s="325">
        <v>20274</v>
      </c>
      <c r="CF109" s="325">
        <v>62645</v>
      </c>
      <c r="CG109" s="325">
        <v>0</v>
      </c>
      <c r="CH109" s="325">
        <v>0</v>
      </c>
      <c r="CI109" s="325">
        <v>0</v>
      </c>
      <c r="CJ109" s="325">
        <v>0</v>
      </c>
      <c r="CK109" s="325">
        <v>131025</v>
      </c>
      <c r="CL109" s="325">
        <v>0</v>
      </c>
      <c r="CM109" s="325">
        <v>0</v>
      </c>
      <c r="CN109" s="325">
        <v>0</v>
      </c>
      <c r="CO109" s="325">
        <v>0</v>
      </c>
      <c r="CP109" s="325">
        <v>0</v>
      </c>
      <c r="CQ109" s="325">
        <v>0</v>
      </c>
      <c r="CR109" s="325"/>
      <c r="CS109" s="325">
        <v>23613</v>
      </c>
      <c r="CT109" s="325">
        <v>0</v>
      </c>
      <c r="CU109" s="325">
        <v>0</v>
      </c>
      <c r="CV109" s="325">
        <v>59700</v>
      </c>
      <c r="CW109" s="325">
        <v>0</v>
      </c>
      <c r="CX109" s="325">
        <v>0</v>
      </c>
      <c r="CY109" s="325">
        <v>113184</v>
      </c>
      <c r="CZ109" s="325"/>
      <c r="DA109" s="325">
        <v>116660</v>
      </c>
      <c r="DB109" s="325">
        <v>0</v>
      </c>
      <c r="DC109" s="325">
        <v>0</v>
      </c>
      <c r="DD109" s="325">
        <v>0</v>
      </c>
      <c r="DE109" s="325">
        <v>0</v>
      </c>
      <c r="DF109" s="325">
        <v>0</v>
      </c>
      <c r="DG109" s="325">
        <v>32848</v>
      </c>
      <c r="DH109" s="325">
        <v>0</v>
      </c>
      <c r="DI109" s="325">
        <v>0</v>
      </c>
      <c r="DJ109" s="325">
        <v>21190</v>
      </c>
      <c r="DK109" s="325"/>
      <c r="DL109" s="325">
        <v>0</v>
      </c>
      <c r="DM109" s="325">
        <v>0</v>
      </c>
      <c r="DN109" s="325">
        <v>0</v>
      </c>
      <c r="DO109" s="327">
        <v>44895</v>
      </c>
      <c r="DP109" s="21"/>
    </row>
    <row r="110" spans="1:120" ht="15.75" thickBot="1" x14ac:dyDescent="0.3">
      <c r="A110" s="9" t="s">
        <v>205</v>
      </c>
      <c r="B110" s="325">
        <v>0</v>
      </c>
      <c r="C110" s="325">
        <v>0</v>
      </c>
      <c r="D110" s="325">
        <v>0</v>
      </c>
      <c r="E110" s="325">
        <v>23</v>
      </c>
      <c r="F110" s="325">
        <v>0</v>
      </c>
      <c r="G110" s="333">
        <v>649</v>
      </c>
      <c r="H110" s="325">
        <v>0</v>
      </c>
      <c r="I110" s="325">
        <v>0</v>
      </c>
      <c r="J110" s="325">
        <v>0</v>
      </c>
      <c r="K110" s="325">
        <v>0</v>
      </c>
      <c r="L110" s="325">
        <v>0</v>
      </c>
      <c r="M110" s="325">
        <v>0</v>
      </c>
      <c r="N110" s="325">
        <v>384</v>
      </c>
      <c r="O110" s="325">
        <v>0</v>
      </c>
      <c r="P110" s="325">
        <v>208</v>
      </c>
      <c r="Q110" s="325">
        <v>27</v>
      </c>
      <c r="R110" s="325">
        <v>0</v>
      </c>
      <c r="S110" s="325">
        <v>644</v>
      </c>
      <c r="T110" s="325">
        <v>0</v>
      </c>
      <c r="U110" s="325"/>
      <c r="V110" s="325">
        <v>0</v>
      </c>
      <c r="W110" s="325">
        <v>287</v>
      </c>
      <c r="X110" s="325">
        <v>783</v>
      </c>
      <c r="Y110" s="325">
        <v>81</v>
      </c>
      <c r="Z110" s="325">
        <v>86</v>
      </c>
      <c r="AA110" s="325">
        <v>0</v>
      </c>
      <c r="AB110" s="325">
        <v>0</v>
      </c>
      <c r="AC110" s="325">
        <v>0</v>
      </c>
      <c r="AD110" s="325">
        <v>0</v>
      </c>
      <c r="AE110" s="325">
        <v>187</v>
      </c>
      <c r="AF110" s="325">
        <v>0</v>
      </c>
      <c r="AG110" s="325">
        <v>0</v>
      </c>
      <c r="AH110" s="325">
        <v>191</v>
      </c>
      <c r="AI110" s="325">
        <v>0</v>
      </c>
      <c r="AJ110" s="325"/>
      <c r="AK110" s="325">
        <v>60</v>
      </c>
      <c r="AL110" s="325">
        <v>345</v>
      </c>
      <c r="AM110" s="325">
        <v>0</v>
      </c>
      <c r="AN110" s="325">
        <v>0</v>
      </c>
      <c r="AO110" s="325"/>
      <c r="AP110" s="325">
        <v>0</v>
      </c>
      <c r="AQ110" s="325">
        <v>62</v>
      </c>
      <c r="AR110" s="325">
        <v>65</v>
      </c>
      <c r="AS110" s="325">
        <v>0</v>
      </c>
      <c r="AT110" s="325">
        <v>6</v>
      </c>
      <c r="AU110" s="325">
        <v>21</v>
      </c>
      <c r="AV110" s="325">
        <v>0</v>
      </c>
      <c r="AW110" s="325">
        <v>0</v>
      </c>
      <c r="AX110" s="325">
        <v>0</v>
      </c>
      <c r="AY110" s="325">
        <v>0</v>
      </c>
      <c r="AZ110" s="325">
        <v>0</v>
      </c>
      <c r="BA110" s="325">
        <v>0</v>
      </c>
      <c r="BB110" s="325">
        <v>32</v>
      </c>
      <c r="BC110" s="325">
        <v>15</v>
      </c>
      <c r="BD110" s="325">
        <v>0</v>
      </c>
      <c r="BE110" s="325">
        <v>0</v>
      </c>
      <c r="BF110" s="325">
        <v>74</v>
      </c>
      <c r="BG110" s="325">
        <v>275</v>
      </c>
      <c r="BH110" s="325">
        <v>0</v>
      </c>
      <c r="BI110" s="325">
        <v>0</v>
      </c>
      <c r="BJ110" s="325">
        <v>0</v>
      </c>
      <c r="BK110" s="325">
        <v>719</v>
      </c>
      <c r="BL110" s="325"/>
      <c r="BM110" s="325">
        <v>0</v>
      </c>
      <c r="BN110" s="325">
        <v>2</v>
      </c>
      <c r="BO110" s="325">
        <v>0</v>
      </c>
      <c r="BP110" s="325">
        <v>0</v>
      </c>
      <c r="BQ110" s="325">
        <v>0</v>
      </c>
      <c r="BR110" s="325"/>
      <c r="BS110" s="325">
        <v>0</v>
      </c>
      <c r="BT110" s="325">
        <v>631</v>
      </c>
      <c r="BU110" s="325">
        <v>0</v>
      </c>
      <c r="BV110" s="325">
        <v>0</v>
      </c>
      <c r="BW110" s="325">
        <v>184</v>
      </c>
      <c r="BX110" s="325">
        <v>7</v>
      </c>
      <c r="BY110" s="325"/>
      <c r="BZ110" s="325">
        <v>0</v>
      </c>
      <c r="CA110" s="325"/>
      <c r="CB110" s="325">
        <v>0</v>
      </c>
      <c r="CC110" s="325">
        <v>1809</v>
      </c>
      <c r="CD110" s="325">
        <v>114</v>
      </c>
      <c r="CE110" s="325">
        <v>4</v>
      </c>
      <c r="CF110" s="325">
        <v>77</v>
      </c>
      <c r="CG110" s="325">
        <v>0</v>
      </c>
      <c r="CH110" s="325">
        <v>0</v>
      </c>
      <c r="CI110" s="325">
        <v>0</v>
      </c>
      <c r="CJ110" s="325">
        <v>0</v>
      </c>
      <c r="CK110" s="325">
        <v>510</v>
      </c>
      <c r="CL110" s="325">
        <v>0</v>
      </c>
      <c r="CM110" s="325">
        <v>0</v>
      </c>
      <c r="CN110" s="325">
        <v>0</v>
      </c>
      <c r="CO110" s="325">
        <v>0</v>
      </c>
      <c r="CP110" s="325">
        <v>0</v>
      </c>
      <c r="CQ110" s="325">
        <v>0</v>
      </c>
      <c r="CR110" s="325"/>
      <c r="CS110" s="325">
        <v>50</v>
      </c>
      <c r="CT110" s="325">
        <v>0</v>
      </c>
      <c r="CU110" s="325">
        <v>0</v>
      </c>
      <c r="CV110" s="325">
        <v>131</v>
      </c>
      <c r="CW110" s="325">
        <v>0</v>
      </c>
      <c r="CX110" s="325">
        <v>0</v>
      </c>
      <c r="CY110" s="325">
        <v>0</v>
      </c>
      <c r="CZ110" s="325"/>
      <c r="DA110" s="325">
        <v>137</v>
      </c>
      <c r="DB110" s="325">
        <v>0</v>
      </c>
      <c r="DC110" s="325">
        <v>0</v>
      </c>
      <c r="DD110" s="325">
        <v>0</v>
      </c>
      <c r="DE110" s="325">
        <v>0</v>
      </c>
      <c r="DF110" s="325">
        <v>0</v>
      </c>
      <c r="DG110" s="325">
        <v>33</v>
      </c>
      <c r="DH110" s="325">
        <v>0</v>
      </c>
      <c r="DI110" s="325">
        <v>0</v>
      </c>
      <c r="DJ110" s="325">
        <v>4</v>
      </c>
      <c r="DK110" s="325"/>
      <c r="DL110" s="325">
        <v>0</v>
      </c>
      <c r="DM110" s="325">
        <v>0</v>
      </c>
      <c r="DN110" s="325">
        <v>0</v>
      </c>
      <c r="DO110" s="327">
        <v>11</v>
      </c>
      <c r="DP110" s="21">
        <f t="shared" si="5"/>
        <v>8928</v>
      </c>
    </row>
    <row r="111" spans="1:120" ht="15.75" thickBot="1" x14ac:dyDescent="0.3">
      <c r="A111" s="9" t="s">
        <v>206</v>
      </c>
      <c r="B111" s="325">
        <v>0</v>
      </c>
      <c r="C111" s="325">
        <v>0</v>
      </c>
      <c r="D111" s="325">
        <v>0</v>
      </c>
      <c r="E111" s="325">
        <v>7</v>
      </c>
      <c r="F111" s="325">
        <v>0</v>
      </c>
      <c r="G111" s="333">
        <v>235</v>
      </c>
      <c r="H111" s="325">
        <v>0</v>
      </c>
      <c r="I111" s="325">
        <v>0</v>
      </c>
      <c r="J111" s="325">
        <v>0</v>
      </c>
      <c r="K111" s="325">
        <v>0</v>
      </c>
      <c r="L111" s="325">
        <v>0</v>
      </c>
      <c r="M111" s="325">
        <v>0</v>
      </c>
      <c r="N111" s="325">
        <v>37</v>
      </c>
      <c r="O111" s="325">
        <v>0</v>
      </c>
      <c r="P111" s="325">
        <v>47</v>
      </c>
      <c r="Q111" s="325">
        <v>16</v>
      </c>
      <c r="R111" s="325">
        <v>0</v>
      </c>
      <c r="S111" s="325">
        <v>204</v>
      </c>
      <c r="T111" s="325">
        <v>0</v>
      </c>
      <c r="U111" s="325"/>
      <c r="V111" s="325">
        <v>0</v>
      </c>
      <c r="W111" s="325">
        <v>76</v>
      </c>
      <c r="X111" s="325">
        <v>616</v>
      </c>
      <c r="Y111" s="325">
        <v>21</v>
      </c>
      <c r="Z111" s="325">
        <v>73</v>
      </c>
      <c r="AA111" s="325">
        <v>0</v>
      </c>
      <c r="AB111" s="325">
        <v>0</v>
      </c>
      <c r="AC111" s="325">
        <v>0</v>
      </c>
      <c r="AD111" s="325">
        <v>0</v>
      </c>
      <c r="AE111" s="325">
        <v>15</v>
      </c>
      <c r="AF111" s="325">
        <v>0</v>
      </c>
      <c r="AG111" s="325">
        <v>0</v>
      </c>
      <c r="AH111" s="325">
        <v>27</v>
      </c>
      <c r="AI111" s="325">
        <v>0</v>
      </c>
      <c r="AJ111" s="325"/>
      <c r="AK111" s="325">
        <v>4</v>
      </c>
      <c r="AL111" s="325">
        <v>72</v>
      </c>
      <c r="AM111" s="325">
        <v>0</v>
      </c>
      <c r="AN111" s="325">
        <v>0</v>
      </c>
      <c r="AO111" s="325"/>
      <c r="AP111" s="325">
        <v>0</v>
      </c>
      <c r="AQ111" s="325">
        <v>26</v>
      </c>
      <c r="AR111" s="325">
        <v>0</v>
      </c>
      <c r="AS111" s="325">
        <v>0</v>
      </c>
      <c r="AT111" s="325">
        <v>2</v>
      </c>
      <c r="AU111" s="325">
        <v>67</v>
      </c>
      <c r="AV111" s="325">
        <v>0</v>
      </c>
      <c r="AW111" s="325">
        <v>0</v>
      </c>
      <c r="AX111" s="325">
        <v>0</v>
      </c>
      <c r="AY111" s="325">
        <v>0</v>
      </c>
      <c r="AZ111" s="325">
        <v>0</v>
      </c>
      <c r="BA111" s="325">
        <v>0</v>
      </c>
      <c r="BB111" s="325">
        <v>0</v>
      </c>
      <c r="BC111" s="325">
        <v>4</v>
      </c>
      <c r="BD111" s="325">
        <v>0</v>
      </c>
      <c r="BE111" s="325">
        <v>0</v>
      </c>
      <c r="BF111" s="325">
        <v>13</v>
      </c>
      <c r="BG111" s="325">
        <v>403</v>
      </c>
      <c r="BH111" s="325">
        <v>0</v>
      </c>
      <c r="BI111" s="325">
        <v>0</v>
      </c>
      <c r="BJ111" s="325">
        <v>0</v>
      </c>
      <c r="BK111" s="325">
        <v>385</v>
      </c>
      <c r="BL111" s="325"/>
      <c r="BM111" s="325">
        <v>0</v>
      </c>
      <c r="BN111" s="325">
        <v>0</v>
      </c>
      <c r="BO111" s="325">
        <v>0</v>
      </c>
      <c r="BP111" s="325">
        <v>0</v>
      </c>
      <c r="BQ111" s="325">
        <v>0</v>
      </c>
      <c r="BR111" s="325"/>
      <c r="BS111" s="325">
        <v>0</v>
      </c>
      <c r="BT111" s="325">
        <v>9</v>
      </c>
      <c r="BU111" s="325">
        <v>0</v>
      </c>
      <c r="BV111" s="325">
        <v>0</v>
      </c>
      <c r="BW111" s="325">
        <v>17</v>
      </c>
      <c r="BX111" s="325">
        <v>15</v>
      </c>
      <c r="BY111" s="325"/>
      <c r="BZ111" s="325">
        <v>0</v>
      </c>
      <c r="CA111" s="325"/>
      <c r="CB111" s="325">
        <v>0</v>
      </c>
      <c r="CC111" s="325">
        <v>51</v>
      </c>
      <c r="CD111" s="325">
        <v>73</v>
      </c>
      <c r="CE111" s="325">
        <v>0</v>
      </c>
      <c r="CF111" s="325">
        <v>35</v>
      </c>
      <c r="CG111" s="325">
        <v>0</v>
      </c>
      <c r="CH111" s="325">
        <v>0</v>
      </c>
      <c r="CI111" s="325">
        <v>0</v>
      </c>
      <c r="CJ111" s="325">
        <v>0</v>
      </c>
      <c r="CK111" s="325">
        <v>633</v>
      </c>
      <c r="CL111" s="325">
        <v>0</v>
      </c>
      <c r="CM111" s="325">
        <v>0</v>
      </c>
      <c r="CN111" s="325">
        <v>0</v>
      </c>
      <c r="CO111" s="325">
        <v>0</v>
      </c>
      <c r="CP111" s="325">
        <v>0</v>
      </c>
      <c r="CQ111" s="325">
        <v>0</v>
      </c>
      <c r="CR111" s="325"/>
      <c r="CS111" s="325">
        <v>22</v>
      </c>
      <c r="CT111" s="325">
        <v>0</v>
      </c>
      <c r="CU111" s="325">
        <v>0</v>
      </c>
      <c r="CV111" s="325">
        <v>14</v>
      </c>
      <c r="CW111" s="325">
        <v>0</v>
      </c>
      <c r="CX111" s="325">
        <v>0</v>
      </c>
      <c r="CY111" s="325">
        <v>0</v>
      </c>
      <c r="CZ111" s="325"/>
      <c r="DA111" s="325">
        <v>37</v>
      </c>
      <c r="DB111" s="325">
        <v>0</v>
      </c>
      <c r="DC111" s="325">
        <v>0</v>
      </c>
      <c r="DD111" s="325">
        <v>0</v>
      </c>
      <c r="DE111" s="325">
        <v>0</v>
      </c>
      <c r="DF111" s="325">
        <v>0</v>
      </c>
      <c r="DG111" s="325">
        <v>127</v>
      </c>
      <c r="DH111" s="325">
        <v>0</v>
      </c>
      <c r="DI111" s="325">
        <v>0</v>
      </c>
      <c r="DJ111" s="325">
        <v>1</v>
      </c>
      <c r="DK111" s="325"/>
      <c r="DL111" s="325">
        <v>0</v>
      </c>
      <c r="DM111" s="325">
        <v>0</v>
      </c>
      <c r="DN111" s="325">
        <v>0</v>
      </c>
      <c r="DO111" s="327">
        <v>13</v>
      </c>
      <c r="DP111" s="21">
        <f t="shared" si="5"/>
        <v>3397</v>
      </c>
    </row>
    <row r="112" spans="1:120" ht="15.75" thickBot="1" x14ac:dyDescent="0.3">
      <c r="A112" s="9" t="s">
        <v>207</v>
      </c>
      <c r="B112" s="325">
        <v>0</v>
      </c>
      <c r="C112" s="325">
        <v>0</v>
      </c>
      <c r="D112" s="325">
        <v>0</v>
      </c>
      <c r="E112" s="325">
        <v>5</v>
      </c>
      <c r="F112" s="325">
        <v>0</v>
      </c>
      <c r="G112" s="333">
        <v>90</v>
      </c>
      <c r="H112" s="325">
        <v>0</v>
      </c>
      <c r="I112" s="325">
        <v>0</v>
      </c>
      <c r="J112" s="325">
        <v>0</v>
      </c>
      <c r="K112" s="325">
        <v>0</v>
      </c>
      <c r="L112" s="325">
        <v>0</v>
      </c>
      <c r="M112" s="325">
        <v>0</v>
      </c>
      <c r="N112" s="325">
        <v>975</v>
      </c>
      <c r="O112" s="325">
        <v>0</v>
      </c>
      <c r="P112" s="325">
        <v>36</v>
      </c>
      <c r="Q112" s="325">
        <v>13</v>
      </c>
      <c r="R112" s="325">
        <v>0</v>
      </c>
      <c r="S112" s="325">
        <v>183</v>
      </c>
      <c r="T112" s="325">
        <v>0</v>
      </c>
      <c r="U112" s="325"/>
      <c r="V112" s="325">
        <v>0</v>
      </c>
      <c r="W112" s="325">
        <v>42</v>
      </c>
      <c r="X112" s="325">
        <v>223</v>
      </c>
      <c r="Y112" s="325">
        <v>49</v>
      </c>
      <c r="Z112" s="325">
        <v>64</v>
      </c>
      <c r="AA112" s="325">
        <v>0</v>
      </c>
      <c r="AB112" s="325">
        <v>0</v>
      </c>
      <c r="AC112" s="325">
        <v>0</v>
      </c>
      <c r="AD112" s="325">
        <v>0</v>
      </c>
      <c r="AE112" s="325">
        <v>30</v>
      </c>
      <c r="AF112" s="325">
        <v>0</v>
      </c>
      <c r="AG112" s="325">
        <v>0</v>
      </c>
      <c r="AH112" s="325">
        <v>113</v>
      </c>
      <c r="AI112" s="325">
        <v>0</v>
      </c>
      <c r="AJ112" s="325"/>
      <c r="AK112" s="325">
        <v>0</v>
      </c>
      <c r="AL112" s="325">
        <v>59</v>
      </c>
      <c r="AM112" s="325">
        <v>0</v>
      </c>
      <c r="AN112" s="325">
        <v>0</v>
      </c>
      <c r="AO112" s="325"/>
      <c r="AP112" s="325">
        <v>0</v>
      </c>
      <c r="AQ112" s="325">
        <v>54</v>
      </c>
      <c r="AR112" s="325">
        <v>3</v>
      </c>
      <c r="AS112" s="325">
        <v>0</v>
      </c>
      <c r="AT112" s="325">
        <v>0</v>
      </c>
      <c r="AU112" s="325">
        <v>82</v>
      </c>
      <c r="AV112" s="325">
        <v>0</v>
      </c>
      <c r="AW112" s="325">
        <v>0</v>
      </c>
      <c r="AX112" s="325">
        <v>0</v>
      </c>
      <c r="AY112" s="325">
        <v>0</v>
      </c>
      <c r="AZ112" s="325">
        <v>0</v>
      </c>
      <c r="BA112" s="325">
        <v>0</v>
      </c>
      <c r="BB112" s="325">
        <v>0</v>
      </c>
      <c r="BC112" s="325">
        <v>1</v>
      </c>
      <c r="BD112" s="325">
        <v>0</v>
      </c>
      <c r="BE112" s="325">
        <v>0</v>
      </c>
      <c r="BF112" s="325">
        <v>9</v>
      </c>
      <c r="BG112" s="325">
        <v>24</v>
      </c>
      <c r="BH112" s="325">
        <v>0</v>
      </c>
      <c r="BI112" s="325">
        <v>0</v>
      </c>
      <c r="BJ112" s="325">
        <v>0</v>
      </c>
      <c r="BK112" s="325">
        <v>263</v>
      </c>
      <c r="BL112" s="325"/>
      <c r="BM112" s="325">
        <v>0</v>
      </c>
      <c r="BN112" s="325">
        <v>1</v>
      </c>
      <c r="BO112" s="325">
        <v>0</v>
      </c>
      <c r="BP112" s="325">
        <v>0</v>
      </c>
      <c r="BQ112" s="325">
        <v>0</v>
      </c>
      <c r="BR112" s="325"/>
      <c r="BS112" s="325">
        <v>0</v>
      </c>
      <c r="BT112" s="325">
        <v>16</v>
      </c>
      <c r="BU112" s="325">
        <v>0</v>
      </c>
      <c r="BV112" s="325">
        <v>0</v>
      </c>
      <c r="BW112" s="325">
        <v>12</v>
      </c>
      <c r="BX112" s="325">
        <v>8</v>
      </c>
      <c r="BY112" s="325"/>
      <c r="BZ112" s="325">
        <v>0</v>
      </c>
      <c r="CA112" s="325"/>
      <c r="CB112" s="325">
        <v>0</v>
      </c>
      <c r="CC112" s="325">
        <v>32</v>
      </c>
      <c r="CD112" s="325">
        <v>61</v>
      </c>
      <c r="CE112" s="325">
        <v>0</v>
      </c>
      <c r="CF112" s="325">
        <v>29</v>
      </c>
      <c r="CG112" s="325">
        <v>0</v>
      </c>
      <c r="CH112" s="325">
        <v>0</v>
      </c>
      <c r="CI112" s="325">
        <v>0</v>
      </c>
      <c r="CJ112" s="325">
        <v>0</v>
      </c>
      <c r="CK112" s="325">
        <v>236</v>
      </c>
      <c r="CL112" s="325">
        <v>0</v>
      </c>
      <c r="CM112" s="325">
        <v>0</v>
      </c>
      <c r="CN112" s="325">
        <v>0</v>
      </c>
      <c r="CO112" s="325">
        <v>0</v>
      </c>
      <c r="CP112" s="325">
        <v>0</v>
      </c>
      <c r="CQ112" s="325">
        <v>0</v>
      </c>
      <c r="CR112" s="325"/>
      <c r="CS112" s="325">
        <v>19</v>
      </c>
      <c r="CT112" s="325">
        <v>0</v>
      </c>
      <c r="CU112" s="325">
        <v>0</v>
      </c>
      <c r="CV112" s="325">
        <v>8</v>
      </c>
      <c r="CW112" s="325">
        <v>0</v>
      </c>
      <c r="CX112" s="325">
        <v>0</v>
      </c>
      <c r="CY112" s="325">
        <v>0</v>
      </c>
      <c r="CZ112" s="325"/>
      <c r="DA112" s="325">
        <v>15</v>
      </c>
      <c r="DB112" s="325">
        <v>0</v>
      </c>
      <c r="DC112" s="325">
        <v>0</v>
      </c>
      <c r="DD112" s="325">
        <v>0</v>
      </c>
      <c r="DE112" s="325">
        <v>0</v>
      </c>
      <c r="DF112" s="325">
        <v>0</v>
      </c>
      <c r="DG112" s="325">
        <v>13</v>
      </c>
      <c r="DH112" s="325">
        <v>0</v>
      </c>
      <c r="DI112" s="325">
        <v>0</v>
      </c>
      <c r="DJ112" s="325">
        <v>0</v>
      </c>
      <c r="DK112" s="325"/>
      <c r="DL112" s="325">
        <v>0</v>
      </c>
      <c r="DM112" s="325">
        <v>0</v>
      </c>
      <c r="DN112" s="325">
        <v>0</v>
      </c>
      <c r="DO112" s="327">
        <v>2</v>
      </c>
      <c r="DP112" s="21">
        <f t="shared" si="5"/>
        <v>2770</v>
      </c>
    </row>
    <row r="113" spans="1:120" ht="15.75" thickBot="1" x14ac:dyDescent="0.3">
      <c r="A113" s="9" t="s">
        <v>257</v>
      </c>
      <c r="B113" s="325">
        <v>0</v>
      </c>
      <c r="C113" s="325">
        <v>0</v>
      </c>
      <c r="D113" s="325">
        <v>0</v>
      </c>
      <c r="E113" s="325">
        <v>35</v>
      </c>
      <c r="F113" s="325">
        <v>0</v>
      </c>
      <c r="G113" s="333">
        <v>974</v>
      </c>
      <c r="H113" s="325">
        <v>0</v>
      </c>
      <c r="I113" s="325">
        <v>0</v>
      </c>
      <c r="J113" s="325">
        <v>0</v>
      </c>
      <c r="K113" s="325">
        <v>0</v>
      </c>
      <c r="L113" s="325">
        <v>0</v>
      </c>
      <c r="M113" s="325">
        <v>0</v>
      </c>
      <c r="N113" s="325">
        <v>1396</v>
      </c>
      <c r="O113" s="325">
        <v>0</v>
      </c>
      <c r="P113" s="325">
        <v>291</v>
      </c>
      <c r="Q113" s="325">
        <v>56</v>
      </c>
      <c r="R113" s="325">
        <v>0</v>
      </c>
      <c r="S113" s="325">
        <v>1031</v>
      </c>
      <c r="T113" s="325">
        <v>0</v>
      </c>
      <c r="U113" s="325"/>
      <c r="V113" s="325">
        <v>0</v>
      </c>
      <c r="W113" s="325">
        <v>405</v>
      </c>
      <c r="X113" s="325">
        <v>1622</v>
      </c>
      <c r="Y113" s="325">
        <v>151</v>
      </c>
      <c r="Z113" s="325">
        <v>223</v>
      </c>
      <c r="AA113" s="325">
        <v>0</v>
      </c>
      <c r="AB113" s="325">
        <v>0</v>
      </c>
      <c r="AC113" s="325">
        <v>0</v>
      </c>
      <c r="AD113" s="325">
        <v>0</v>
      </c>
      <c r="AE113" s="325">
        <v>232</v>
      </c>
      <c r="AF113" s="325">
        <v>0</v>
      </c>
      <c r="AG113" s="325">
        <v>0</v>
      </c>
      <c r="AH113" s="325">
        <v>331</v>
      </c>
      <c r="AI113" s="325">
        <v>0</v>
      </c>
      <c r="AJ113" s="325"/>
      <c r="AK113" s="325">
        <v>64</v>
      </c>
      <c r="AL113" s="325">
        <v>476</v>
      </c>
      <c r="AM113" s="325">
        <v>0</v>
      </c>
      <c r="AN113" s="325">
        <v>0</v>
      </c>
      <c r="AO113" s="325"/>
      <c r="AP113" s="325">
        <v>0</v>
      </c>
      <c r="AQ113" s="325">
        <v>142</v>
      </c>
      <c r="AR113" s="325">
        <v>68</v>
      </c>
      <c r="AS113" s="325">
        <v>0</v>
      </c>
      <c r="AT113" s="325">
        <v>8</v>
      </c>
      <c r="AU113" s="325">
        <v>170</v>
      </c>
      <c r="AV113" s="325">
        <v>0</v>
      </c>
      <c r="AW113" s="325">
        <v>0</v>
      </c>
      <c r="AX113" s="325">
        <v>0</v>
      </c>
      <c r="AY113" s="325">
        <v>0</v>
      </c>
      <c r="AZ113" s="325">
        <v>0</v>
      </c>
      <c r="BA113" s="325">
        <v>0</v>
      </c>
      <c r="BB113" s="325">
        <v>32</v>
      </c>
      <c r="BC113" s="325">
        <v>20</v>
      </c>
      <c r="BD113" s="325">
        <v>0</v>
      </c>
      <c r="BE113" s="325">
        <v>0</v>
      </c>
      <c r="BF113" s="325">
        <v>96</v>
      </c>
      <c r="BG113" s="325">
        <v>702</v>
      </c>
      <c r="BH113" s="325">
        <v>0</v>
      </c>
      <c r="BI113" s="325">
        <v>0</v>
      </c>
      <c r="BJ113" s="325">
        <v>0</v>
      </c>
      <c r="BK113" s="325">
        <v>1367</v>
      </c>
      <c r="BL113" s="325"/>
      <c r="BM113" s="325">
        <v>0</v>
      </c>
      <c r="BN113" s="325">
        <v>3</v>
      </c>
      <c r="BO113" s="325">
        <v>0</v>
      </c>
      <c r="BP113" s="325">
        <v>0</v>
      </c>
      <c r="BQ113" s="325">
        <v>0</v>
      </c>
      <c r="BR113" s="325"/>
      <c r="BS113" s="325">
        <v>0</v>
      </c>
      <c r="BT113" s="325">
        <v>656</v>
      </c>
      <c r="BU113" s="325">
        <v>0</v>
      </c>
      <c r="BV113" s="325">
        <v>0</v>
      </c>
      <c r="BW113" s="325">
        <v>213</v>
      </c>
      <c r="BX113" s="325">
        <v>30</v>
      </c>
      <c r="BY113" s="325"/>
      <c r="BZ113" s="325">
        <v>0</v>
      </c>
      <c r="CA113" s="325"/>
      <c r="CB113" s="325">
        <v>0</v>
      </c>
      <c r="CC113" s="325">
        <v>1892</v>
      </c>
      <c r="CD113" s="325">
        <v>248</v>
      </c>
      <c r="CE113" s="325">
        <v>4</v>
      </c>
      <c r="CF113" s="325">
        <v>141</v>
      </c>
      <c r="CG113" s="325">
        <v>0</v>
      </c>
      <c r="CH113" s="325">
        <v>0</v>
      </c>
      <c r="CI113" s="325">
        <v>0</v>
      </c>
      <c r="CJ113" s="325">
        <v>0</v>
      </c>
      <c r="CK113" s="325">
        <v>1379</v>
      </c>
      <c r="CL113" s="325">
        <v>0</v>
      </c>
      <c r="CM113" s="325">
        <v>0</v>
      </c>
      <c r="CN113" s="325">
        <v>0</v>
      </c>
      <c r="CO113" s="325">
        <v>0</v>
      </c>
      <c r="CP113" s="325">
        <v>0</v>
      </c>
      <c r="CQ113" s="325">
        <v>0</v>
      </c>
      <c r="CR113" s="325"/>
      <c r="CS113" s="325">
        <v>91</v>
      </c>
      <c r="CT113" s="325">
        <v>0</v>
      </c>
      <c r="CU113" s="325">
        <v>0</v>
      </c>
      <c r="CV113" s="325">
        <v>153</v>
      </c>
      <c r="CW113" s="325">
        <v>0</v>
      </c>
      <c r="CX113" s="325">
        <v>0</v>
      </c>
      <c r="CY113" s="325">
        <v>0</v>
      </c>
      <c r="CZ113" s="325"/>
      <c r="DA113" s="325">
        <v>189</v>
      </c>
      <c r="DB113" s="325">
        <v>0</v>
      </c>
      <c r="DC113" s="325">
        <v>0</v>
      </c>
      <c r="DD113" s="325">
        <v>0</v>
      </c>
      <c r="DE113" s="325">
        <v>0</v>
      </c>
      <c r="DF113" s="325">
        <v>0</v>
      </c>
      <c r="DG113" s="325">
        <v>173</v>
      </c>
      <c r="DH113" s="325">
        <v>0</v>
      </c>
      <c r="DI113" s="325">
        <v>0</v>
      </c>
      <c r="DJ113" s="325">
        <v>5</v>
      </c>
      <c r="DK113" s="325"/>
      <c r="DL113" s="325">
        <v>0</v>
      </c>
      <c r="DM113" s="325">
        <v>0</v>
      </c>
      <c r="DN113" s="325">
        <v>0</v>
      </c>
      <c r="DO113" s="327">
        <v>26</v>
      </c>
      <c r="DP113" s="21">
        <f t="shared" si="5"/>
        <v>15095</v>
      </c>
    </row>
    <row r="114" spans="1:120" ht="15.75" thickBot="1" x14ac:dyDescent="0.3">
      <c r="A114" s="27" t="s">
        <v>258</v>
      </c>
      <c r="B114" s="325">
        <v>0</v>
      </c>
      <c r="C114" s="325">
        <v>0</v>
      </c>
      <c r="D114" s="325">
        <v>0</v>
      </c>
      <c r="E114" s="325">
        <v>785</v>
      </c>
      <c r="F114" s="325">
        <v>0</v>
      </c>
      <c r="G114" s="333">
        <v>13890</v>
      </c>
      <c r="H114" s="325">
        <v>0</v>
      </c>
      <c r="I114" s="325">
        <v>0</v>
      </c>
      <c r="J114" s="325">
        <v>0</v>
      </c>
      <c r="K114" s="325">
        <v>0</v>
      </c>
      <c r="L114" s="325">
        <v>0</v>
      </c>
      <c r="M114" s="325">
        <v>0</v>
      </c>
      <c r="N114" s="325">
        <v>42841</v>
      </c>
      <c r="O114" s="325">
        <v>0</v>
      </c>
      <c r="P114" s="325">
        <v>7190</v>
      </c>
      <c r="Q114" s="325">
        <v>1034</v>
      </c>
      <c r="R114" s="325">
        <v>0</v>
      </c>
      <c r="S114" s="325">
        <v>18551</v>
      </c>
      <c r="T114" s="325">
        <v>0</v>
      </c>
      <c r="U114" s="325"/>
      <c r="V114" s="325">
        <v>0</v>
      </c>
      <c r="W114" s="325">
        <v>13370</v>
      </c>
      <c r="X114" s="325">
        <v>44745</v>
      </c>
      <c r="Y114" s="325">
        <v>2512</v>
      </c>
      <c r="Z114" s="325">
        <v>5346</v>
      </c>
      <c r="AA114" s="325">
        <v>0</v>
      </c>
      <c r="AB114" s="325">
        <v>0</v>
      </c>
      <c r="AC114" s="325">
        <v>0</v>
      </c>
      <c r="AD114" s="325">
        <v>0</v>
      </c>
      <c r="AE114" s="325">
        <v>3069</v>
      </c>
      <c r="AF114" s="325">
        <v>0</v>
      </c>
      <c r="AG114" s="325">
        <v>0</v>
      </c>
      <c r="AH114" s="325">
        <v>8049</v>
      </c>
      <c r="AI114" s="325">
        <v>0</v>
      </c>
      <c r="AJ114" s="325"/>
      <c r="AK114" s="325">
        <v>1620</v>
      </c>
      <c r="AL114" s="325">
        <v>12470</v>
      </c>
      <c r="AM114" s="325">
        <v>0</v>
      </c>
      <c r="AN114" s="325">
        <v>0</v>
      </c>
      <c r="AO114" s="325"/>
      <c r="AP114" s="325">
        <v>0</v>
      </c>
      <c r="AQ114" s="325">
        <v>3200</v>
      </c>
      <c r="AR114" s="325">
        <v>0</v>
      </c>
      <c r="AS114" s="325">
        <v>0</v>
      </c>
      <c r="AT114" s="325">
        <v>102</v>
      </c>
      <c r="AU114" s="325">
        <v>3642</v>
      </c>
      <c r="AV114" s="325">
        <v>0</v>
      </c>
      <c r="AW114" s="325">
        <v>0</v>
      </c>
      <c r="AX114" s="325">
        <v>0</v>
      </c>
      <c r="AY114" s="325">
        <v>0</v>
      </c>
      <c r="AZ114" s="325">
        <v>0</v>
      </c>
      <c r="BA114" s="325">
        <v>0</v>
      </c>
      <c r="BB114" s="325">
        <v>448</v>
      </c>
      <c r="BC114" s="325">
        <v>355</v>
      </c>
      <c r="BD114" s="325">
        <v>0</v>
      </c>
      <c r="BE114" s="325">
        <v>0</v>
      </c>
      <c r="BF114" s="325">
        <v>1640</v>
      </c>
      <c r="BG114" s="325">
        <v>19805</v>
      </c>
      <c r="BH114" s="325">
        <v>0</v>
      </c>
      <c r="BI114" s="325">
        <v>0</v>
      </c>
      <c r="BJ114" s="325">
        <v>0</v>
      </c>
      <c r="BK114" s="325">
        <v>34402</v>
      </c>
      <c r="BL114" s="325"/>
      <c r="BM114" s="325">
        <v>0</v>
      </c>
      <c r="BN114" s="325">
        <v>104</v>
      </c>
      <c r="BO114" s="325">
        <v>0</v>
      </c>
      <c r="BP114" s="325">
        <v>0</v>
      </c>
      <c r="BQ114" s="325">
        <v>0</v>
      </c>
      <c r="BR114" s="325"/>
      <c r="BS114" s="325">
        <v>0</v>
      </c>
      <c r="BT114" s="325">
        <v>13325</v>
      </c>
      <c r="BU114" s="325">
        <v>0</v>
      </c>
      <c r="BV114" s="325">
        <v>0</v>
      </c>
      <c r="BW114" s="325">
        <v>2848</v>
      </c>
      <c r="BX114" s="325">
        <v>605</v>
      </c>
      <c r="BY114" s="325"/>
      <c r="BZ114" s="325">
        <v>0</v>
      </c>
      <c r="CA114" s="325"/>
      <c r="CB114" s="325">
        <v>0</v>
      </c>
      <c r="CC114" s="325">
        <v>23848</v>
      </c>
      <c r="CD114" s="325">
        <v>13740</v>
      </c>
      <c r="CE114" s="325">
        <v>48</v>
      </c>
      <c r="CF114" s="325">
        <v>3605</v>
      </c>
      <c r="CG114" s="325">
        <v>0</v>
      </c>
      <c r="CH114" s="325">
        <v>0</v>
      </c>
      <c r="CI114" s="325">
        <v>0</v>
      </c>
      <c r="CJ114" s="325">
        <v>0</v>
      </c>
      <c r="CK114" s="325">
        <v>20920</v>
      </c>
      <c r="CL114" s="325">
        <v>0</v>
      </c>
      <c r="CM114" s="325">
        <v>0</v>
      </c>
      <c r="CN114" s="325">
        <v>0</v>
      </c>
      <c r="CO114" s="325">
        <v>0</v>
      </c>
      <c r="CP114" s="325">
        <v>0</v>
      </c>
      <c r="CQ114" s="325">
        <v>0</v>
      </c>
      <c r="CR114" s="325"/>
      <c r="CS114" s="325">
        <v>1915</v>
      </c>
      <c r="CT114" s="325">
        <v>0</v>
      </c>
      <c r="CU114" s="325">
        <v>0</v>
      </c>
      <c r="CV114" s="325">
        <v>3975</v>
      </c>
      <c r="CW114" s="325">
        <v>0</v>
      </c>
      <c r="CX114" s="325">
        <v>0</v>
      </c>
      <c r="CY114" s="325">
        <v>0</v>
      </c>
      <c r="CZ114" s="325"/>
      <c r="DA114" s="325">
        <v>4375</v>
      </c>
      <c r="DB114" s="325">
        <v>0</v>
      </c>
      <c r="DC114" s="325">
        <v>0</v>
      </c>
      <c r="DD114" s="325">
        <v>0</v>
      </c>
      <c r="DE114" s="325">
        <v>0</v>
      </c>
      <c r="DF114" s="325">
        <v>0</v>
      </c>
      <c r="DG114" s="325">
        <v>2855</v>
      </c>
      <c r="DH114" s="325">
        <v>0</v>
      </c>
      <c r="DI114" s="325">
        <v>0</v>
      </c>
      <c r="DJ114" s="325">
        <v>68</v>
      </c>
      <c r="DK114" s="325"/>
      <c r="DL114" s="325">
        <v>0</v>
      </c>
      <c r="DM114" s="325">
        <v>0</v>
      </c>
      <c r="DN114" s="325">
        <v>0</v>
      </c>
      <c r="DO114" s="327">
        <v>550</v>
      </c>
      <c r="DP114" s="21"/>
    </row>
    <row r="115" spans="1:120" ht="15.75" thickBot="1" x14ac:dyDescent="0.3">
      <c r="A115" s="27" t="s">
        <v>259</v>
      </c>
      <c r="B115" s="325">
        <v>0</v>
      </c>
      <c r="C115" s="325">
        <v>0</v>
      </c>
      <c r="D115" s="325">
        <v>0</v>
      </c>
      <c r="E115" s="325">
        <v>2040</v>
      </c>
      <c r="F115" s="325">
        <v>0</v>
      </c>
      <c r="G115" s="333">
        <v>15660</v>
      </c>
      <c r="H115" s="325">
        <v>0</v>
      </c>
      <c r="I115" s="325">
        <v>12286</v>
      </c>
      <c r="J115" s="325">
        <v>0</v>
      </c>
      <c r="K115" s="325">
        <v>0</v>
      </c>
      <c r="L115" s="325">
        <v>0</v>
      </c>
      <c r="M115" s="325">
        <v>0</v>
      </c>
      <c r="N115" s="325">
        <v>12522</v>
      </c>
      <c r="O115" s="325">
        <v>0</v>
      </c>
      <c r="P115" s="325">
        <v>18852</v>
      </c>
      <c r="Q115" s="325">
        <v>3521</v>
      </c>
      <c r="R115" s="325">
        <v>0</v>
      </c>
      <c r="S115" s="325">
        <v>14240</v>
      </c>
      <c r="T115" s="325">
        <v>0</v>
      </c>
      <c r="U115" s="325"/>
      <c r="V115" s="325">
        <v>0</v>
      </c>
      <c r="W115" s="325">
        <v>4735</v>
      </c>
      <c r="X115" s="325">
        <v>30110</v>
      </c>
      <c r="Y115" s="325">
        <v>6143</v>
      </c>
      <c r="Z115" s="325">
        <v>5361</v>
      </c>
      <c r="AA115" s="325">
        <v>0</v>
      </c>
      <c r="AB115" s="325">
        <v>0</v>
      </c>
      <c r="AC115" s="325">
        <v>0</v>
      </c>
      <c r="AD115" s="325">
        <v>0</v>
      </c>
      <c r="AE115" s="325">
        <v>6420</v>
      </c>
      <c r="AF115" s="325">
        <v>0</v>
      </c>
      <c r="AG115" s="325">
        <v>0</v>
      </c>
      <c r="AH115" s="325">
        <v>4783</v>
      </c>
      <c r="AI115" s="325">
        <v>1153</v>
      </c>
      <c r="AJ115" s="325"/>
      <c r="AK115" s="325">
        <v>5650</v>
      </c>
      <c r="AL115" s="325">
        <v>7522</v>
      </c>
      <c r="AM115" s="325">
        <v>0</v>
      </c>
      <c r="AN115" s="325">
        <v>0</v>
      </c>
      <c r="AO115" s="325"/>
      <c r="AP115" s="325">
        <v>0</v>
      </c>
      <c r="AQ115" s="325">
        <v>2785</v>
      </c>
      <c r="AR115" s="325">
        <v>2834</v>
      </c>
      <c r="AS115" s="325">
        <v>0</v>
      </c>
      <c r="AT115" s="325">
        <v>368</v>
      </c>
      <c r="AU115" s="325">
        <v>5862</v>
      </c>
      <c r="AV115" s="325">
        <v>0</v>
      </c>
      <c r="AW115" s="325">
        <v>0</v>
      </c>
      <c r="AX115" s="325">
        <v>0</v>
      </c>
      <c r="AY115" s="325">
        <v>0</v>
      </c>
      <c r="AZ115" s="325">
        <v>0</v>
      </c>
      <c r="BA115" s="325">
        <v>0</v>
      </c>
      <c r="BB115" s="325">
        <v>3005</v>
      </c>
      <c r="BC115" s="325">
        <v>305</v>
      </c>
      <c r="BD115" s="325">
        <v>343</v>
      </c>
      <c r="BE115" s="325">
        <v>0</v>
      </c>
      <c r="BF115" s="325">
        <v>2775</v>
      </c>
      <c r="BG115" s="325">
        <v>5205</v>
      </c>
      <c r="BH115" s="325">
        <v>0</v>
      </c>
      <c r="BI115" s="325">
        <v>0</v>
      </c>
      <c r="BJ115" s="325">
        <v>0</v>
      </c>
      <c r="BK115" s="325">
        <v>28988</v>
      </c>
      <c r="BL115" s="325"/>
      <c r="BM115" s="325">
        <v>0</v>
      </c>
      <c r="BN115" s="325">
        <v>5214</v>
      </c>
      <c r="BO115" s="325">
        <v>0</v>
      </c>
      <c r="BP115" s="325">
        <v>0</v>
      </c>
      <c r="BQ115" s="325">
        <v>0</v>
      </c>
      <c r="BR115" s="325"/>
      <c r="BS115" s="325">
        <v>0</v>
      </c>
      <c r="BT115" s="325">
        <v>3643</v>
      </c>
      <c r="BU115" s="325">
        <v>0</v>
      </c>
      <c r="BV115" s="325">
        <v>0</v>
      </c>
      <c r="BW115" s="325">
        <v>3395</v>
      </c>
      <c r="BX115" s="325">
        <v>6700</v>
      </c>
      <c r="BY115" s="325"/>
      <c r="BZ115" s="325">
        <v>0</v>
      </c>
      <c r="CA115" s="325"/>
      <c r="CB115" s="325">
        <v>0</v>
      </c>
      <c r="CC115" s="325">
        <v>19304</v>
      </c>
      <c r="CD115" s="325">
        <v>3178</v>
      </c>
      <c r="CE115" s="325">
        <v>1475</v>
      </c>
      <c r="CF115" s="325">
        <v>3166</v>
      </c>
      <c r="CG115" s="325">
        <v>0</v>
      </c>
      <c r="CH115" s="325">
        <v>0</v>
      </c>
      <c r="CI115" s="325">
        <v>0</v>
      </c>
      <c r="CJ115" s="325">
        <v>0</v>
      </c>
      <c r="CK115" s="325">
        <v>9329</v>
      </c>
      <c r="CL115" s="325">
        <v>0</v>
      </c>
      <c r="CM115" s="325">
        <v>0</v>
      </c>
      <c r="CN115" s="325">
        <v>0</v>
      </c>
      <c r="CO115" s="325">
        <v>0</v>
      </c>
      <c r="CP115" s="325">
        <v>0</v>
      </c>
      <c r="CQ115" s="325">
        <v>0</v>
      </c>
      <c r="CR115" s="325"/>
      <c r="CS115" s="325">
        <v>1664</v>
      </c>
      <c r="CT115" s="325">
        <v>0</v>
      </c>
      <c r="CU115" s="325">
        <v>0</v>
      </c>
      <c r="CV115" s="325">
        <v>4320</v>
      </c>
      <c r="CW115" s="325">
        <v>0</v>
      </c>
      <c r="CX115" s="325">
        <v>0</v>
      </c>
      <c r="CY115" s="325">
        <v>10626</v>
      </c>
      <c r="CZ115" s="325"/>
      <c r="DA115" s="325">
        <v>4875</v>
      </c>
      <c r="DB115" s="325">
        <v>0</v>
      </c>
      <c r="DC115" s="325">
        <v>0</v>
      </c>
      <c r="DD115" s="325">
        <v>0</v>
      </c>
      <c r="DE115" s="325">
        <v>0</v>
      </c>
      <c r="DF115" s="325">
        <v>0</v>
      </c>
      <c r="DG115" s="325">
        <v>2283</v>
      </c>
      <c r="DH115" s="325">
        <v>0</v>
      </c>
      <c r="DI115" s="325">
        <v>0</v>
      </c>
      <c r="DJ115" s="325">
        <v>1073</v>
      </c>
      <c r="DK115" s="325"/>
      <c r="DL115" s="325">
        <v>0</v>
      </c>
      <c r="DM115" s="325">
        <v>0</v>
      </c>
      <c r="DN115" s="325">
        <v>0</v>
      </c>
      <c r="DO115" s="327">
        <v>2291</v>
      </c>
      <c r="DP115" s="21"/>
    </row>
    <row r="116" spans="1:120" ht="15.75" thickBot="1" x14ac:dyDescent="0.3">
      <c r="A116" s="27" t="s">
        <v>260</v>
      </c>
      <c r="B116" s="325">
        <v>0</v>
      </c>
      <c r="C116" s="325">
        <v>0</v>
      </c>
      <c r="D116" s="325">
        <v>0</v>
      </c>
      <c r="E116" s="325">
        <v>37465</v>
      </c>
      <c r="F116" s="325">
        <v>0</v>
      </c>
      <c r="G116" s="333">
        <v>279275</v>
      </c>
      <c r="H116" s="325">
        <v>0</v>
      </c>
      <c r="I116" s="325">
        <v>221148</v>
      </c>
      <c r="J116" s="325">
        <v>0</v>
      </c>
      <c r="K116" s="325">
        <v>0</v>
      </c>
      <c r="L116" s="325">
        <v>0</v>
      </c>
      <c r="M116" s="325">
        <v>0</v>
      </c>
      <c r="N116" s="325">
        <v>326413</v>
      </c>
      <c r="O116" s="325">
        <v>0</v>
      </c>
      <c r="P116" s="325">
        <v>219140</v>
      </c>
      <c r="Q116" s="325">
        <v>56122</v>
      </c>
      <c r="R116" s="325">
        <v>0</v>
      </c>
      <c r="S116" s="325">
        <v>221178</v>
      </c>
      <c r="T116" s="325">
        <v>0</v>
      </c>
      <c r="U116" s="325"/>
      <c r="V116" s="325">
        <v>0</v>
      </c>
      <c r="W116" s="325">
        <v>82120</v>
      </c>
      <c r="X116" s="325">
        <v>557260</v>
      </c>
      <c r="Y116" s="325">
        <v>91540</v>
      </c>
      <c r="Z116" s="325">
        <v>108106</v>
      </c>
      <c r="AA116" s="325">
        <v>0</v>
      </c>
      <c r="AB116" s="325">
        <v>0</v>
      </c>
      <c r="AC116" s="325">
        <v>0</v>
      </c>
      <c r="AD116" s="325">
        <v>0</v>
      </c>
      <c r="AE116" s="325">
        <v>81525</v>
      </c>
      <c r="AF116" s="325">
        <v>0</v>
      </c>
      <c r="AG116" s="325">
        <v>0</v>
      </c>
      <c r="AH116" s="325">
        <v>114774</v>
      </c>
      <c r="AI116" s="325">
        <v>17295</v>
      </c>
      <c r="AJ116" s="325"/>
      <c r="AK116" s="325">
        <v>85681</v>
      </c>
      <c r="AL116" s="325">
        <v>204926</v>
      </c>
      <c r="AM116" s="325">
        <v>0</v>
      </c>
      <c r="AN116" s="325">
        <v>0</v>
      </c>
      <c r="AO116" s="325"/>
      <c r="AP116" s="325">
        <v>0</v>
      </c>
      <c r="AQ116" s="325">
        <v>42683</v>
      </c>
      <c r="AR116" s="325">
        <v>0</v>
      </c>
      <c r="AS116" s="325">
        <v>0</v>
      </c>
      <c r="AT116" s="325">
        <v>4150</v>
      </c>
      <c r="AU116" s="325">
        <v>72704</v>
      </c>
      <c r="AV116" s="325">
        <v>0</v>
      </c>
      <c r="AW116" s="325">
        <v>0</v>
      </c>
      <c r="AX116" s="325">
        <v>0</v>
      </c>
      <c r="AY116" s="325">
        <v>0</v>
      </c>
      <c r="AZ116" s="325">
        <v>0</v>
      </c>
      <c r="BA116" s="325">
        <v>0</v>
      </c>
      <c r="BB116" s="325">
        <v>42262</v>
      </c>
      <c r="BC116" s="325">
        <v>6000</v>
      </c>
      <c r="BD116" s="325">
        <v>5145</v>
      </c>
      <c r="BE116" s="325">
        <v>0</v>
      </c>
      <c r="BF116" s="325">
        <v>47065</v>
      </c>
      <c r="BG116" s="325">
        <v>110670</v>
      </c>
      <c r="BH116" s="325">
        <v>0</v>
      </c>
      <c r="BI116" s="325">
        <v>0</v>
      </c>
      <c r="BJ116" s="325">
        <v>0</v>
      </c>
      <c r="BK116" s="325">
        <v>537942</v>
      </c>
      <c r="BL116" s="325"/>
      <c r="BM116" s="325">
        <v>0</v>
      </c>
      <c r="BN116" s="325">
        <v>127070</v>
      </c>
      <c r="BO116" s="325">
        <v>0</v>
      </c>
      <c r="BP116" s="325">
        <v>0</v>
      </c>
      <c r="BQ116" s="325">
        <v>0</v>
      </c>
      <c r="BR116" s="325"/>
      <c r="BS116" s="325">
        <v>0</v>
      </c>
      <c r="BT116" s="325">
        <v>66700</v>
      </c>
      <c r="BU116" s="325">
        <v>0</v>
      </c>
      <c r="BV116" s="325">
        <v>0</v>
      </c>
      <c r="BW116" s="325">
        <v>50276</v>
      </c>
      <c r="BX116" s="325">
        <v>103028</v>
      </c>
      <c r="BY116" s="325"/>
      <c r="BZ116" s="325">
        <v>0</v>
      </c>
      <c r="CA116" s="325"/>
      <c r="CB116" s="325">
        <v>0</v>
      </c>
      <c r="CC116" s="325">
        <v>238656</v>
      </c>
      <c r="CD116" s="325">
        <v>101460</v>
      </c>
      <c r="CE116" s="325">
        <v>20322</v>
      </c>
      <c r="CF116" s="325">
        <v>66250</v>
      </c>
      <c r="CG116" s="325">
        <v>0</v>
      </c>
      <c r="CH116" s="325">
        <v>0</v>
      </c>
      <c r="CI116" s="325">
        <v>0</v>
      </c>
      <c r="CJ116" s="325">
        <v>0</v>
      </c>
      <c r="CK116" s="325">
        <v>151945</v>
      </c>
      <c r="CL116" s="325">
        <v>0</v>
      </c>
      <c r="CM116" s="325">
        <v>0</v>
      </c>
      <c r="CN116" s="325">
        <v>0</v>
      </c>
      <c r="CO116" s="325">
        <v>0</v>
      </c>
      <c r="CP116" s="325">
        <v>0</v>
      </c>
      <c r="CQ116" s="325">
        <v>0</v>
      </c>
      <c r="CR116" s="325"/>
      <c r="CS116" s="325">
        <v>25528</v>
      </c>
      <c r="CT116" s="325">
        <v>0</v>
      </c>
      <c r="CU116" s="325">
        <v>0</v>
      </c>
      <c r="CV116" s="325">
        <v>63675</v>
      </c>
      <c r="CW116" s="325">
        <v>0</v>
      </c>
      <c r="CX116" s="325">
        <v>0</v>
      </c>
      <c r="CY116" s="325">
        <v>113184</v>
      </c>
      <c r="CZ116" s="325"/>
      <c r="DA116" s="325">
        <v>121035</v>
      </c>
      <c r="DB116" s="325">
        <v>0</v>
      </c>
      <c r="DC116" s="325">
        <v>0</v>
      </c>
      <c r="DD116" s="325">
        <v>0</v>
      </c>
      <c r="DE116" s="325">
        <v>0</v>
      </c>
      <c r="DF116" s="325">
        <v>0</v>
      </c>
      <c r="DG116" s="325">
        <v>35703</v>
      </c>
      <c r="DH116" s="325">
        <v>0</v>
      </c>
      <c r="DI116" s="325">
        <v>0</v>
      </c>
      <c r="DJ116" s="325">
        <v>21258</v>
      </c>
      <c r="DK116" s="325"/>
      <c r="DL116" s="325">
        <v>0</v>
      </c>
      <c r="DM116" s="325">
        <v>0</v>
      </c>
      <c r="DN116" s="325">
        <v>0</v>
      </c>
      <c r="DO116" s="327">
        <v>45445</v>
      </c>
      <c r="DP116" s="21"/>
    </row>
    <row r="117" spans="1:120" ht="15.75" thickBot="1" x14ac:dyDescent="0.3">
      <c r="A117" s="9" t="s">
        <v>197</v>
      </c>
      <c r="B117" s="325">
        <v>0</v>
      </c>
      <c r="C117" s="325">
        <v>0</v>
      </c>
      <c r="D117" s="325">
        <v>0</v>
      </c>
      <c r="E117" s="325">
        <v>1438952.28</v>
      </c>
      <c r="F117" s="325">
        <v>0</v>
      </c>
      <c r="G117" s="339">
        <v>21600041.760000002</v>
      </c>
      <c r="H117" s="325">
        <v>0</v>
      </c>
      <c r="I117" s="325">
        <v>23594280.120000001</v>
      </c>
      <c r="J117" s="325">
        <v>0</v>
      </c>
      <c r="K117" s="325">
        <v>0</v>
      </c>
      <c r="L117" s="325">
        <v>0</v>
      </c>
      <c r="M117" s="325">
        <v>0</v>
      </c>
      <c r="N117" s="325">
        <v>17440643.52</v>
      </c>
      <c r="O117" s="325">
        <v>0</v>
      </c>
      <c r="P117" s="325">
        <v>17284964.16</v>
      </c>
      <c r="Q117" s="325">
        <v>2890956</v>
      </c>
      <c r="R117" s="325">
        <v>0</v>
      </c>
      <c r="S117" s="325">
        <v>13771081.560000001</v>
      </c>
      <c r="T117" s="325">
        <v>0</v>
      </c>
      <c r="U117" s="325"/>
      <c r="V117" s="325">
        <v>0</v>
      </c>
      <c r="W117" s="325">
        <v>8378678.2800000003</v>
      </c>
      <c r="X117" s="325">
        <v>53413771.200000003</v>
      </c>
      <c r="Y117" s="325">
        <v>7708226.5199999996</v>
      </c>
      <c r="Z117" s="325">
        <v>6410277.4800000004</v>
      </c>
      <c r="AA117" s="325">
        <v>0</v>
      </c>
      <c r="AB117" s="325">
        <v>0</v>
      </c>
      <c r="AC117" s="325">
        <v>0</v>
      </c>
      <c r="AD117" s="325">
        <v>0</v>
      </c>
      <c r="AE117" s="325">
        <v>12790331.16</v>
      </c>
      <c r="AF117" s="325">
        <v>0</v>
      </c>
      <c r="AG117" s="325">
        <v>0</v>
      </c>
      <c r="AH117" s="325">
        <v>7631728.8000000007</v>
      </c>
      <c r="AI117" s="325">
        <v>738012.24</v>
      </c>
      <c r="AJ117" s="325"/>
      <c r="AK117" s="325">
        <v>6713746.6800000006</v>
      </c>
      <c r="AL117" s="325">
        <v>10709346.719999999</v>
      </c>
      <c r="AM117" s="325">
        <v>0</v>
      </c>
      <c r="AN117" s="325">
        <v>0</v>
      </c>
      <c r="AO117" s="325"/>
      <c r="AP117" s="325">
        <v>0</v>
      </c>
      <c r="AQ117" s="325">
        <v>1717351.1999999997</v>
      </c>
      <c r="AR117" s="325">
        <v>3847766.04</v>
      </c>
      <c r="AS117" s="325">
        <v>0</v>
      </c>
      <c r="AT117" s="325">
        <v>363529.19999999995</v>
      </c>
      <c r="AU117" s="325">
        <v>7143075.7199999997</v>
      </c>
      <c r="AV117" s="325">
        <v>0</v>
      </c>
      <c r="AW117" s="325">
        <v>0</v>
      </c>
      <c r="AX117" s="325">
        <v>0</v>
      </c>
      <c r="AY117" s="325">
        <v>0</v>
      </c>
      <c r="AZ117" s="325">
        <v>0</v>
      </c>
      <c r="BA117" s="325">
        <v>0</v>
      </c>
      <c r="BB117" s="325">
        <v>2845739.76</v>
      </c>
      <c r="BC117" s="325">
        <v>530912.64</v>
      </c>
      <c r="BD117" s="325">
        <v>263670.96000000002</v>
      </c>
      <c r="BE117" s="325">
        <v>0</v>
      </c>
      <c r="BF117" s="325">
        <v>3257292.9600000004</v>
      </c>
      <c r="BG117" s="325">
        <v>7475350.8000000007</v>
      </c>
      <c r="BH117" s="325">
        <v>0</v>
      </c>
      <c r="BI117" s="325">
        <v>0</v>
      </c>
      <c r="BJ117" s="325">
        <v>0</v>
      </c>
      <c r="BK117" s="325">
        <v>28690238.520000003</v>
      </c>
      <c r="BL117" s="325"/>
      <c r="BM117" s="325">
        <v>0</v>
      </c>
      <c r="BN117" s="325">
        <v>5256960</v>
      </c>
      <c r="BO117" s="325">
        <v>0</v>
      </c>
      <c r="BP117" s="325">
        <v>0</v>
      </c>
      <c r="BQ117" s="325">
        <v>0</v>
      </c>
      <c r="BR117" s="325"/>
      <c r="BS117" s="325">
        <v>0</v>
      </c>
      <c r="BT117" s="325">
        <v>7042876.7999999998</v>
      </c>
      <c r="BU117" s="325">
        <v>0</v>
      </c>
      <c r="BV117" s="325">
        <v>0</v>
      </c>
      <c r="BW117" s="325">
        <v>4520917.5599999996</v>
      </c>
      <c r="BX117" s="325">
        <v>11040816.719999999</v>
      </c>
      <c r="BY117" s="325"/>
      <c r="BZ117" s="325">
        <v>0</v>
      </c>
      <c r="CA117" s="325"/>
      <c r="CB117" s="325">
        <v>0</v>
      </c>
      <c r="CC117" s="325">
        <v>15599096.76</v>
      </c>
      <c r="CD117" s="325">
        <v>5270811.4800000004</v>
      </c>
      <c r="CE117" s="325">
        <v>1734476.4</v>
      </c>
      <c r="CF117" s="325">
        <v>3343093.6799999997</v>
      </c>
      <c r="CG117" s="325">
        <v>0</v>
      </c>
      <c r="CH117" s="325">
        <v>0</v>
      </c>
      <c r="CI117" s="325">
        <v>0</v>
      </c>
      <c r="CJ117" s="325">
        <v>0</v>
      </c>
      <c r="CK117" s="325">
        <v>11520376.920000002</v>
      </c>
      <c r="CL117" s="325">
        <v>0</v>
      </c>
      <c r="CM117" s="325">
        <v>0</v>
      </c>
      <c r="CN117" s="325">
        <v>0</v>
      </c>
      <c r="CO117" s="325">
        <v>0</v>
      </c>
      <c r="CP117" s="325">
        <v>0</v>
      </c>
      <c r="CQ117" s="325">
        <v>0</v>
      </c>
      <c r="CR117" s="325"/>
      <c r="CS117" s="325">
        <v>2553332.2800000003</v>
      </c>
      <c r="CT117" s="325">
        <v>0</v>
      </c>
      <c r="CU117" s="325">
        <v>0</v>
      </c>
      <c r="CV117" s="325">
        <v>4223436</v>
      </c>
      <c r="CW117" s="325">
        <v>0</v>
      </c>
      <c r="CX117" s="325">
        <v>0</v>
      </c>
      <c r="CY117" s="325">
        <v>9611015.7599999998</v>
      </c>
      <c r="CZ117" s="325"/>
      <c r="DA117" s="325">
        <v>5229563.5200000005</v>
      </c>
      <c r="DB117" s="325">
        <v>0</v>
      </c>
      <c r="DC117" s="325">
        <v>0</v>
      </c>
      <c r="DD117" s="325">
        <v>0</v>
      </c>
      <c r="DE117" s="325">
        <v>0</v>
      </c>
      <c r="DF117" s="325">
        <v>0</v>
      </c>
      <c r="DG117" s="325">
        <v>3968461.68</v>
      </c>
      <c r="DH117" s="325">
        <v>0</v>
      </c>
      <c r="DI117" s="325">
        <v>0</v>
      </c>
      <c r="DJ117" s="325">
        <v>1225636.3199999998</v>
      </c>
      <c r="DK117" s="325"/>
      <c r="DL117" s="325">
        <v>0</v>
      </c>
      <c r="DM117" s="325">
        <v>0</v>
      </c>
      <c r="DN117" s="325">
        <v>0</v>
      </c>
      <c r="DO117" s="327">
        <v>4547739.7199999988</v>
      </c>
      <c r="DP117" s="21">
        <f t="shared" si="5"/>
        <v>365338577.88</v>
      </c>
    </row>
    <row r="118" spans="1:120" ht="15.75" thickBot="1" x14ac:dyDescent="0.3">
      <c r="A118" s="9" t="s">
        <v>198</v>
      </c>
      <c r="B118" s="325">
        <v>0</v>
      </c>
      <c r="C118" s="325">
        <v>0</v>
      </c>
      <c r="D118" s="325">
        <v>0</v>
      </c>
      <c r="E118" s="325">
        <v>287790.45600000001</v>
      </c>
      <c r="F118" s="325">
        <v>0</v>
      </c>
      <c r="G118" s="339">
        <v>4320008.3520000009</v>
      </c>
      <c r="H118" s="325">
        <v>0</v>
      </c>
      <c r="I118" s="325">
        <v>4718856.0240000002</v>
      </c>
      <c r="J118" s="325">
        <v>0</v>
      </c>
      <c r="K118" s="325">
        <v>0</v>
      </c>
      <c r="L118" s="325">
        <v>0</v>
      </c>
      <c r="M118" s="325">
        <v>0</v>
      </c>
      <c r="N118" s="325">
        <v>3488128.7040000004</v>
      </c>
      <c r="O118" s="325">
        <v>0</v>
      </c>
      <c r="P118" s="325">
        <v>3456992.8319999999</v>
      </c>
      <c r="Q118" s="325">
        <v>578191.20000000007</v>
      </c>
      <c r="R118" s="325">
        <v>0</v>
      </c>
      <c r="S118" s="325">
        <v>2754216.3120000004</v>
      </c>
      <c r="T118" s="325">
        <v>0</v>
      </c>
      <c r="U118" s="325"/>
      <c r="V118" s="325">
        <v>0</v>
      </c>
      <c r="W118" s="325">
        <v>1675735.656</v>
      </c>
      <c r="X118" s="325">
        <v>10682754.240000002</v>
      </c>
      <c r="Y118" s="325">
        <v>1541645.3040000002</v>
      </c>
      <c r="Z118" s="325">
        <v>1282055.4960000003</v>
      </c>
      <c r="AA118" s="325">
        <v>0</v>
      </c>
      <c r="AB118" s="325">
        <v>0</v>
      </c>
      <c r="AC118" s="325">
        <v>0</v>
      </c>
      <c r="AD118" s="325">
        <v>0</v>
      </c>
      <c r="AE118" s="325">
        <v>2558066.2320000003</v>
      </c>
      <c r="AF118" s="325">
        <v>0</v>
      </c>
      <c r="AG118" s="325">
        <v>0</v>
      </c>
      <c r="AH118" s="325">
        <v>1526345.7600000002</v>
      </c>
      <c r="AI118" s="325">
        <v>147602.448</v>
      </c>
      <c r="AJ118" s="325"/>
      <c r="AK118" s="325">
        <v>1342749.3360000001</v>
      </c>
      <c r="AL118" s="325">
        <v>2141869.344</v>
      </c>
      <c r="AM118" s="325">
        <v>0</v>
      </c>
      <c r="AN118" s="325">
        <v>0</v>
      </c>
      <c r="AO118" s="325"/>
      <c r="AP118" s="325">
        <v>0</v>
      </c>
      <c r="AQ118" s="325">
        <v>343470.23999999993</v>
      </c>
      <c r="AR118" s="325">
        <v>769553.2080000001</v>
      </c>
      <c r="AS118" s="325">
        <v>0</v>
      </c>
      <c r="AT118" s="325">
        <v>72705.84</v>
      </c>
      <c r="AU118" s="325">
        <v>1428615.1440000001</v>
      </c>
      <c r="AV118" s="325">
        <v>0</v>
      </c>
      <c r="AW118" s="325">
        <v>0</v>
      </c>
      <c r="AX118" s="325">
        <v>0</v>
      </c>
      <c r="AY118" s="325">
        <v>0</v>
      </c>
      <c r="AZ118" s="325">
        <v>0</v>
      </c>
      <c r="BA118" s="325">
        <v>0</v>
      </c>
      <c r="BB118" s="325">
        <v>569147.95200000005</v>
      </c>
      <c r="BC118" s="325">
        <v>106182.52800000001</v>
      </c>
      <c r="BD118" s="325">
        <v>52734.19200000001</v>
      </c>
      <c r="BE118" s="325">
        <v>0</v>
      </c>
      <c r="BF118" s="325">
        <v>651458.59200000006</v>
      </c>
      <c r="BG118" s="325">
        <v>1495070.1600000001</v>
      </c>
      <c r="BH118" s="325">
        <v>0</v>
      </c>
      <c r="BI118" s="325">
        <v>0</v>
      </c>
      <c r="BJ118" s="325">
        <v>0</v>
      </c>
      <c r="BK118" s="325">
        <v>5738047.7039999999</v>
      </c>
      <c r="BL118" s="325"/>
      <c r="BM118" s="325">
        <v>0</v>
      </c>
      <c r="BN118" s="325">
        <v>1314240</v>
      </c>
      <c r="BO118" s="325">
        <v>0</v>
      </c>
      <c r="BP118" s="325">
        <v>0</v>
      </c>
      <c r="BQ118" s="325">
        <v>0</v>
      </c>
      <c r="BR118" s="325"/>
      <c r="BS118" s="325">
        <v>0</v>
      </c>
      <c r="BT118" s="325">
        <v>1408575.3599999999</v>
      </c>
      <c r="BU118" s="325">
        <v>0</v>
      </c>
      <c r="BV118" s="325">
        <v>0</v>
      </c>
      <c r="BW118" s="325">
        <v>904183.51199999999</v>
      </c>
      <c r="BX118" s="325">
        <v>2208163.3439999996</v>
      </c>
      <c r="BY118" s="325"/>
      <c r="BZ118" s="325">
        <v>0</v>
      </c>
      <c r="CA118" s="325"/>
      <c r="CB118" s="325">
        <v>0</v>
      </c>
      <c r="CC118" s="325">
        <v>3119819.352</v>
      </c>
      <c r="CD118" s="325">
        <v>1054162.2960000001</v>
      </c>
      <c r="CE118" s="325">
        <v>346895.27999999997</v>
      </c>
      <c r="CF118" s="325">
        <v>668618.73600000003</v>
      </c>
      <c r="CG118" s="325">
        <v>0</v>
      </c>
      <c r="CH118" s="325">
        <v>0</v>
      </c>
      <c r="CI118" s="325">
        <v>0</v>
      </c>
      <c r="CJ118" s="325">
        <v>0</v>
      </c>
      <c r="CK118" s="325">
        <v>2304075.3840000001</v>
      </c>
      <c r="CL118" s="325">
        <v>0</v>
      </c>
      <c r="CM118" s="325">
        <v>0</v>
      </c>
      <c r="CN118" s="325">
        <v>0</v>
      </c>
      <c r="CO118" s="325">
        <v>0</v>
      </c>
      <c r="CP118" s="325">
        <v>0</v>
      </c>
      <c r="CQ118" s="325">
        <v>0</v>
      </c>
      <c r="CR118" s="325"/>
      <c r="CS118" s="325">
        <v>510666.45600000006</v>
      </c>
      <c r="CT118" s="325">
        <v>0</v>
      </c>
      <c r="CU118" s="325">
        <v>0</v>
      </c>
      <c r="CV118" s="325">
        <v>844687.20000000019</v>
      </c>
      <c r="CW118" s="325">
        <v>0</v>
      </c>
      <c r="CX118" s="325">
        <v>0</v>
      </c>
      <c r="CY118" s="325">
        <v>1922203.152</v>
      </c>
      <c r="CZ118" s="325"/>
      <c r="DA118" s="325">
        <v>1045912.7040000001</v>
      </c>
      <c r="DB118" s="325">
        <v>0</v>
      </c>
      <c r="DC118" s="325">
        <v>0</v>
      </c>
      <c r="DD118" s="325">
        <v>0</v>
      </c>
      <c r="DE118" s="325">
        <v>0</v>
      </c>
      <c r="DF118" s="325">
        <v>0</v>
      </c>
      <c r="DG118" s="325">
        <v>793692.33600000001</v>
      </c>
      <c r="DH118" s="325">
        <v>0</v>
      </c>
      <c r="DI118" s="325">
        <v>0</v>
      </c>
      <c r="DJ118" s="325">
        <v>245127.26399999997</v>
      </c>
      <c r="DK118" s="325"/>
      <c r="DL118" s="325">
        <v>0</v>
      </c>
      <c r="DM118" s="325">
        <v>0</v>
      </c>
      <c r="DN118" s="325">
        <v>0</v>
      </c>
      <c r="DO118" s="327">
        <v>909547.9439999999</v>
      </c>
      <c r="DP118" s="21">
        <f t="shared" si="5"/>
        <v>73330563.57599999</v>
      </c>
    </row>
    <row r="119" spans="1:120" ht="15.75" thickBot="1" x14ac:dyDescent="0.3">
      <c r="A119" s="9" t="s">
        <v>199</v>
      </c>
      <c r="B119" s="325">
        <v>0</v>
      </c>
      <c r="C119" s="325">
        <v>0</v>
      </c>
      <c r="D119" s="325">
        <v>0</v>
      </c>
      <c r="E119" s="325">
        <v>51802.282079999997</v>
      </c>
      <c r="F119" s="325">
        <v>0</v>
      </c>
      <c r="G119" s="339">
        <v>777601.50335999997</v>
      </c>
      <c r="H119" s="325">
        <v>0</v>
      </c>
      <c r="I119" s="325">
        <v>849394.08432000002</v>
      </c>
      <c r="J119" s="325">
        <v>0</v>
      </c>
      <c r="K119" s="325">
        <v>0</v>
      </c>
      <c r="L119" s="325">
        <v>0</v>
      </c>
      <c r="M119" s="325">
        <v>0</v>
      </c>
      <c r="N119" s="325">
        <v>627863.16671999998</v>
      </c>
      <c r="O119" s="325">
        <v>0</v>
      </c>
      <c r="P119" s="325">
        <v>622258.70976</v>
      </c>
      <c r="Q119" s="325">
        <v>104074.416</v>
      </c>
      <c r="R119" s="325">
        <v>0</v>
      </c>
      <c r="S119" s="325">
        <v>495758.93615999998</v>
      </c>
      <c r="T119" s="325">
        <v>0</v>
      </c>
      <c r="U119" s="325"/>
      <c r="V119" s="325">
        <v>0</v>
      </c>
      <c r="W119" s="325">
        <v>301632.41807999997</v>
      </c>
      <c r="X119" s="325">
        <v>1922895.7632000002</v>
      </c>
      <c r="Y119" s="325">
        <v>277496.15471999999</v>
      </c>
      <c r="Z119" s="325">
        <v>230769.98928000001</v>
      </c>
      <c r="AA119" s="325">
        <v>0</v>
      </c>
      <c r="AB119" s="325">
        <v>0</v>
      </c>
      <c r="AC119" s="325">
        <v>0</v>
      </c>
      <c r="AD119" s="325">
        <v>0</v>
      </c>
      <c r="AE119" s="325">
        <v>460451.92176000006</v>
      </c>
      <c r="AF119" s="325">
        <v>0</v>
      </c>
      <c r="AG119" s="325">
        <v>0</v>
      </c>
      <c r="AH119" s="325">
        <v>274742.23680000001</v>
      </c>
      <c r="AI119" s="325">
        <v>26568.440639999997</v>
      </c>
      <c r="AJ119" s="325"/>
      <c r="AK119" s="325">
        <v>241694.88047999999</v>
      </c>
      <c r="AL119" s="325">
        <v>385536.48191999999</v>
      </c>
      <c r="AM119" s="325">
        <v>0</v>
      </c>
      <c r="AN119" s="325">
        <v>0</v>
      </c>
      <c r="AO119" s="325"/>
      <c r="AP119" s="325">
        <v>0</v>
      </c>
      <c r="AQ119" s="325">
        <v>61824.643199999991</v>
      </c>
      <c r="AR119" s="325">
        <v>138519.57743999999</v>
      </c>
      <c r="AS119" s="325">
        <v>0</v>
      </c>
      <c r="AT119" s="325">
        <v>13087.0512</v>
      </c>
      <c r="AU119" s="325">
        <v>257150.72592</v>
      </c>
      <c r="AV119" s="325">
        <v>0</v>
      </c>
      <c r="AW119" s="325">
        <v>0</v>
      </c>
      <c r="AX119" s="325">
        <v>0</v>
      </c>
      <c r="AY119" s="325">
        <v>0</v>
      </c>
      <c r="AZ119" s="325">
        <v>0</v>
      </c>
      <c r="BA119" s="325">
        <v>0</v>
      </c>
      <c r="BB119" s="325">
        <v>102446.63135999998</v>
      </c>
      <c r="BC119" s="325">
        <v>19112.855039999999</v>
      </c>
      <c r="BD119" s="325">
        <v>9492.154559999999</v>
      </c>
      <c r="BE119" s="325">
        <v>0</v>
      </c>
      <c r="BF119" s="325">
        <v>117262.54655999999</v>
      </c>
      <c r="BG119" s="325">
        <v>269112.62879999995</v>
      </c>
      <c r="BH119" s="325">
        <v>0</v>
      </c>
      <c r="BI119" s="325">
        <v>0</v>
      </c>
      <c r="BJ119" s="325">
        <v>0</v>
      </c>
      <c r="BK119" s="325">
        <v>1032848.5867200001</v>
      </c>
      <c r="BL119" s="325"/>
      <c r="BM119" s="325">
        <v>0</v>
      </c>
      <c r="BN119" s="325">
        <v>328560</v>
      </c>
      <c r="BO119" s="325">
        <v>0</v>
      </c>
      <c r="BP119" s="325">
        <v>0</v>
      </c>
      <c r="BQ119" s="325">
        <v>0</v>
      </c>
      <c r="BR119" s="325"/>
      <c r="BS119" s="325">
        <v>0</v>
      </c>
      <c r="BT119" s="325">
        <v>253543.56479999996</v>
      </c>
      <c r="BU119" s="325">
        <v>0</v>
      </c>
      <c r="BV119" s="325">
        <v>0</v>
      </c>
      <c r="BW119" s="325">
        <v>162753.03215999997</v>
      </c>
      <c r="BX119" s="325">
        <v>397469.40191999992</v>
      </c>
      <c r="BY119" s="325"/>
      <c r="BZ119" s="325">
        <v>0</v>
      </c>
      <c r="CA119" s="325"/>
      <c r="CB119" s="325">
        <v>0</v>
      </c>
      <c r="CC119" s="325">
        <v>561567.48335999995</v>
      </c>
      <c r="CD119" s="325">
        <v>189749.21328000003</v>
      </c>
      <c r="CE119" s="325">
        <v>62441.150399999991</v>
      </c>
      <c r="CF119" s="325">
        <v>120351.37248000001</v>
      </c>
      <c r="CG119" s="325">
        <v>0</v>
      </c>
      <c r="CH119" s="325">
        <v>0</v>
      </c>
      <c r="CI119" s="325">
        <v>0</v>
      </c>
      <c r="CJ119" s="325">
        <v>0</v>
      </c>
      <c r="CK119" s="325">
        <v>414733.56912</v>
      </c>
      <c r="CL119" s="325">
        <v>0</v>
      </c>
      <c r="CM119" s="325">
        <v>0</v>
      </c>
      <c r="CN119" s="325">
        <v>0</v>
      </c>
      <c r="CO119" s="325">
        <v>0</v>
      </c>
      <c r="CP119" s="325">
        <v>0</v>
      </c>
      <c r="CQ119" s="325">
        <v>0</v>
      </c>
      <c r="CR119" s="325"/>
      <c r="CS119" s="325">
        <v>91919.962079999998</v>
      </c>
      <c r="CT119" s="325">
        <v>0</v>
      </c>
      <c r="CU119" s="325">
        <v>0</v>
      </c>
      <c r="CV119" s="325">
        <v>152043.69600000003</v>
      </c>
      <c r="CW119" s="325">
        <v>0</v>
      </c>
      <c r="CX119" s="325">
        <v>0</v>
      </c>
      <c r="CY119" s="325">
        <v>345996.56735999999</v>
      </c>
      <c r="CZ119" s="325"/>
      <c r="DA119" s="325">
        <v>188264.28672000003</v>
      </c>
      <c r="DB119" s="325">
        <v>0</v>
      </c>
      <c r="DC119" s="325">
        <v>0</v>
      </c>
      <c r="DD119" s="325">
        <v>0</v>
      </c>
      <c r="DE119" s="325">
        <v>0</v>
      </c>
      <c r="DF119" s="325">
        <v>0</v>
      </c>
      <c r="DG119" s="325">
        <v>142864.62047999998</v>
      </c>
      <c r="DH119" s="325">
        <v>0</v>
      </c>
      <c r="DI119" s="325">
        <v>0</v>
      </c>
      <c r="DJ119" s="325">
        <v>44122.907520000001</v>
      </c>
      <c r="DK119" s="325"/>
      <c r="DL119" s="325">
        <v>0</v>
      </c>
      <c r="DM119" s="325">
        <v>0</v>
      </c>
      <c r="DN119" s="325">
        <v>0</v>
      </c>
      <c r="DO119" s="327">
        <v>163718.62991999998</v>
      </c>
      <c r="DP119" s="21">
        <f t="shared" si="5"/>
        <v>13291498.24368</v>
      </c>
    </row>
    <row r="120" spans="1:120" ht="15.75" thickBot="1" x14ac:dyDescent="0.3">
      <c r="A120" s="9" t="s">
        <v>200</v>
      </c>
      <c r="B120" s="325">
        <v>0</v>
      </c>
      <c r="C120" s="325">
        <v>0</v>
      </c>
      <c r="D120" s="325">
        <v>0</v>
      </c>
      <c r="E120" s="325">
        <v>1778545.0180800001</v>
      </c>
      <c r="F120" s="325">
        <v>0</v>
      </c>
      <c r="G120" s="339">
        <v>26697651.615359999</v>
      </c>
      <c r="H120" s="325">
        <v>0</v>
      </c>
      <c r="I120" s="325">
        <v>29162530.228320003</v>
      </c>
      <c r="J120" s="325">
        <v>0</v>
      </c>
      <c r="K120" s="325">
        <v>0</v>
      </c>
      <c r="L120" s="325">
        <v>0</v>
      </c>
      <c r="M120" s="325">
        <v>0</v>
      </c>
      <c r="N120" s="325">
        <v>21556635.390720002</v>
      </c>
      <c r="O120" s="325">
        <v>0</v>
      </c>
      <c r="P120" s="325">
        <v>21364215.701760005</v>
      </c>
      <c r="Q120" s="325">
        <v>3573221.6160000004</v>
      </c>
      <c r="R120" s="325">
        <v>0</v>
      </c>
      <c r="S120" s="325">
        <v>17021056.80816</v>
      </c>
      <c r="T120" s="325">
        <v>0</v>
      </c>
      <c r="U120" s="325"/>
      <c r="V120" s="325">
        <v>0</v>
      </c>
      <c r="W120" s="325">
        <v>10356046.354080001</v>
      </c>
      <c r="X120" s="325">
        <v>66019421.203200012</v>
      </c>
      <c r="Y120" s="325">
        <v>9527367.9787200019</v>
      </c>
      <c r="Z120" s="325">
        <v>7923102.9652800001</v>
      </c>
      <c r="AA120" s="325">
        <v>0</v>
      </c>
      <c r="AB120" s="325">
        <v>0</v>
      </c>
      <c r="AC120" s="325">
        <v>0</v>
      </c>
      <c r="AD120" s="325">
        <v>0</v>
      </c>
      <c r="AE120" s="325">
        <v>15808849.313759999</v>
      </c>
      <c r="AF120" s="325">
        <v>0</v>
      </c>
      <c r="AG120" s="325">
        <v>0</v>
      </c>
      <c r="AH120" s="325">
        <v>9432816.7967999987</v>
      </c>
      <c r="AI120" s="325">
        <v>912183.12864000001</v>
      </c>
      <c r="AJ120" s="325"/>
      <c r="AK120" s="325">
        <v>8298190.8964800006</v>
      </c>
      <c r="AL120" s="325">
        <v>13236752.545920001</v>
      </c>
      <c r="AM120" s="325">
        <v>0</v>
      </c>
      <c r="AN120" s="325">
        <v>0</v>
      </c>
      <c r="AO120" s="325"/>
      <c r="AP120" s="325">
        <v>0</v>
      </c>
      <c r="AQ120" s="325">
        <v>2122646.0831999998</v>
      </c>
      <c r="AR120" s="325">
        <v>4755838.8254399998</v>
      </c>
      <c r="AS120" s="325">
        <v>0</v>
      </c>
      <c r="AT120" s="325">
        <v>449322.09120000002</v>
      </c>
      <c r="AU120" s="325">
        <v>8828841.5899199992</v>
      </c>
      <c r="AV120" s="325">
        <v>0</v>
      </c>
      <c r="AW120" s="325">
        <v>0</v>
      </c>
      <c r="AX120" s="325">
        <v>0</v>
      </c>
      <c r="AY120" s="325">
        <v>0</v>
      </c>
      <c r="AZ120" s="325">
        <v>0</v>
      </c>
      <c r="BA120" s="325">
        <v>0</v>
      </c>
      <c r="BB120" s="325">
        <v>3517334.3433599998</v>
      </c>
      <c r="BC120" s="325">
        <v>656208.02304</v>
      </c>
      <c r="BD120" s="325">
        <v>325897.30656</v>
      </c>
      <c r="BE120" s="325">
        <v>0</v>
      </c>
      <c r="BF120" s="325">
        <v>4026014.0985600003</v>
      </c>
      <c r="BG120" s="325">
        <v>9239533.5888</v>
      </c>
      <c r="BH120" s="325">
        <v>0</v>
      </c>
      <c r="BI120" s="325">
        <v>0</v>
      </c>
      <c r="BJ120" s="325">
        <v>0</v>
      </c>
      <c r="BK120" s="325">
        <v>35461134.810720004</v>
      </c>
      <c r="BL120" s="325"/>
      <c r="BM120" s="325">
        <v>0</v>
      </c>
      <c r="BN120" s="325">
        <v>6899760</v>
      </c>
      <c r="BO120" s="325">
        <v>0</v>
      </c>
      <c r="BP120" s="325">
        <v>0</v>
      </c>
      <c r="BQ120" s="325">
        <v>0</v>
      </c>
      <c r="BR120" s="325"/>
      <c r="BS120" s="325">
        <v>0</v>
      </c>
      <c r="BT120" s="325">
        <v>8704995.7248</v>
      </c>
      <c r="BU120" s="325">
        <v>0</v>
      </c>
      <c r="BV120" s="325">
        <v>0</v>
      </c>
      <c r="BW120" s="325">
        <v>5587854.1041599996</v>
      </c>
      <c r="BX120" s="325">
        <v>13646449.465919998</v>
      </c>
      <c r="BY120" s="325"/>
      <c r="BZ120" s="325">
        <v>0</v>
      </c>
      <c r="CA120" s="325"/>
      <c r="CB120" s="325">
        <v>0</v>
      </c>
      <c r="CC120" s="325">
        <v>19280483.595359996</v>
      </c>
      <c r="CD120" s="325">
        <v>6514722.9892800022</v>
      </c>
      <c r="CE120" s="325">
        <v>2143812.8303999999</v>
      </c>
      <c r="CF120" s="325">
        <v>4132063.7884800006</v>
      </c>
      <c r="CG120" s="325">
        <v>0</v>
      </c>
      <c r="CH120" s="325">
        <v>0</v>
      </c>
      <c r="CI120" s="325">
        <v>0</v>
      </c>
      <c r="CJ120" s="325">
        <v>0</v>
      </c>
      <c r="CK120" s="325">
        <v>14239185.873119999</v>
      </c>
      <c r="CL120" s="325">
        <v>0</v>
      </c>
      <c r="CM120" s="325">
        <v>0</v>
      </c>
      <c r="CN120" s="325">
        <v>0</v>
      </c>
      <c r="CO120" s="325">
        <v>0</v>
      </c>
      <c r="CP120" s="325">
        <v>0</v>
      </c>
      <c r="CQ120" s="325">
        <v>0</v>
      </c>
      <c r="CR120" s="325"/>
      <c r="CS120" s="325">
        <v>3155918.6980799995</v>
      </c>
      <c r="CT120" s="325">
        <v>0</v>
      </c>
      <c r="CU120" s="325">
        <v>0</v>
      </c>
      <c r="CV120" s="325">
        <v>5220166.8960000006</v>
      </c>
      <c r="CW120" s="325">
        <v>0</v>
      </c>
      <c r="CX120" s="325">
        <v>0</v>
      </c>
      <c r="CY120" s="325">
        <v>11879215.479359999</v>
      </c>
      <c r="CZ120" s="325"/>
      <c r="DA120" s="325">
        <v>6463740.5107199997</v>
      </c>
      <c r="DB120" s="325">
        <v>0</v>
      </c>
      <c r="DC120" s="325">
        <v>0</v>
      </c>
      <c r="DD120" s="325">
        <v>0</v>
      </c>
      <c r="DE120" s="325">
        <v>0</v>
      </c>
      <c r="DF120" s="325">
        <v>0</v>
      </c>
      <c r="DG120" s="325">
        <v>4905018.6364800008</v>
      </c>
      <c r="DH120" s="325">
        <v>0</v>
      </c>
      <c r="DI120" s="325">
        <v>0</v>
      </c>
      <c r="DJ120" s="325">
        <v>1514886.4915199997</v>
      </c>
      <c r="DK120" s="325"/>
      <c r="DL120" s="325">
        <v>0</v>
      </c>
      <c r="DM120" s="325">
        <v>0</v>
      </c>
      <c r="DN120" s="325">
        <v>0</v>
      </c>
      <c r="DO120" s="327">
        <v>5621006.2939199992</v>
      </c>
      <c r="DP120" s="21">
        <f t="shared" si="5"/>
        <v>451960639.69967991</v>
      </c>
    </row>
    <row r="121" spans="1:120" ht="15.75" thickBot="1" x14ac:dyDescent="0.3">
      <c r="A121" s="6" t="s">
        <v>252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32"/>
      <c r="BU121" s="332"/>
      <c r="BV121" s="332"/>
      <c r="BW121" s="332"/>
      <c r="BX121" s="332"/>
      <c r="BY121" s="332"/>
      <c r="BZ121" s="332"/>
      <c r="CA121" s="332"/>
      <c r="CB121" s="332"/>
      <c r="CC121" s="332"/>
      <c r="CD121" s="332"/>
      <c r="CE121" s="332"/>
      <c r="CF121" s="332"/>
      <c r="CG121" s="332"/>
      <c r="CH121" s="332"/>
      <c r="CI121" s="332"/>
      <c r="CJ121" s="332"/>
      <c r="CK121" s="332"/>
      <c r="CL121" s="332"/>
      <c r="CM121" s="332"/>
      <c r="CN121" s="332"/>
      <c r="CO121" s="332"/>
      <c r="CP121" s="332"/>
      <c r="CQ121" s="332"/>
      <c r="CR121" s="332"/>
      <c r="CS121" s="332"/>
      <c r="CT121" s="332"/>
      <c r="CU121" s="332"/>
      <c r="CV121" s="332"/>
      <c r="CW121" s="332"/>
      <c r="CX121" s="332"/>
      <c r="CY121" s="332"/>
      <c r="CZ121" s="332"/>
      <c r="DA121" s="332"/>
      <c r="DB121" s="332"/>
      <c r="DC121" s="332"/>
      <c r="DD121" s="332"/>
      <c r="DE121" s="332"/>
      <c r="DF121" s="332"/>
      <c r="DG121" s="332"/>
      <c r="DH121" s="332"/>
      <c r="DI121" s="332"/>
      <c r="DJ121" s="332"/>
      <c r="DK121" s="332"/>
      <c r="DL121" s="332"/>
      <c r="DM121" s="332"/>
      <c r="DN121" s="332"/>
      <c r="DO121" s="332"/>
      <c r="DP121" s="23"/>
    </row>
    <row r="122" spans="1:120" ht="15.75" thickBot="1" x14ac:dyDescent="0.3">
      <c r="A122" s="9" t="s">
        <v>208</v>
      </c>
      <c r="B122" s="325">
        <v>86</v>
      </c>
      <c r="C122" s="325">
        <v>0</v>
      </c>
      <c r="D122" s="325">
        <v>0</v>
      </c>
      <c r="E122" s="325">
        <v>6</v>
      </c>
      <c r="F122" s="325">
        <v>33</v>
      </c>
      <c r="G122" s="333">
        <v>521</v>
      </c>
      <c r="H122" s="325">
        <v>0</v>
      </c>
      <c r="I122" s="325">
        <v>8493</v>
      </c>
      <c r="J122" s="325">
        <v>0</v>
      </c>
      <c r="K122" s="325">
        <v>0</v>
      </c>
      <c r="L122" s="325">
        <v>0</v>
      </c>
      <c r="M122" s="325">
        <v>0</v>
      </c>
      <c r="N122" s="325">
        <v>44</v>
      </c>
      <c r="O122" s="325">
        <v>0</v>
      </c>
      <c r="P122" s="325">
        <v>2181</v>
      </c>
      <c r="Q122" s="325">
        <v>0</v>
      </c>
      <c r="R122" s="325">
        <v>0</v>
      </c>
      <c r="S122" s="325">
        <v>0</v>
      </c>
      <c r="T122" s="325">
        <v>0</v>
      </c>
      <c r="U122" s="325"/>
      <c r="V122" s="325">
        <v>0</v>
      </c>
      <c r="W122" s="325">
        <v>0</v>
      </c>
      <c r="X122" s="325">
        <v>7241</v>
      </c>
      <c r="Y122" s="325">
        <v>0</v>
      </c>
      <c r="Z122" s="325">
        <v>1432</v>
      </c>
      <c r="AA122" s="325">
        <v>0</v>
      </c>
      <c r="AB122" s="325">
        <v>0</v>
      </c>
      <c r="AC122" s="325">
        <v>0</v>
      </c>
      <c r="AD122" s="325">
        <v>0</v>
      </c>
      <c r="AE122" s="325">
        <v>1911</v>
      </c>
      <c r="AF122" s="325">
        <v>0</v>
      </c>
      <c r="AG122" s="325">
        <v>0</v>
      </c>
      <c r="AH122" s="325">
        <v>0</v>
      </c>
      <c r="AI122" s="325">
        <v>0</v>
      </c>
      <c r="AJ122" s="325"/>
      <c r="AK122" s="325">
        <v>0</v>
      </c>
      <c r="AL122" s="325">
        <v>0</v>
      </c>
      <c r="AM122" s="325">
        <v>0</v>
      </c>
      <c r="AN122" s="325">
        <v>0</v>
      </c>
      <c r="AO122" s="325"/>
      <c r="AP122" s="325">
        <v>0</v>
      </c>
      <c r="AQ122" s="325">
        <v>0</v>
      </c>
      <c r="AR122" s="325">
        <v>0</v>
      </c>
      <c r="AS122" s="325">
        <v>0</v>
      </c>
      <c r="AT122" s="325">
        <v>0</v>
      </c>
      <c r="AU122" s="325">
        <v>0</v>
      </c>
      <c r="AV122" s="325">
        <v>6119</v>
      </c>
      <c r="AW122" s="325">
        <v>0</v>
      </c>
      <c r="AX122" s="325">
        <v>0</v>
      </c>
      <c r="AY122" s="325">
        <v>0</v>
      </c>
      <c r="AZ122" s="325">
        <v>0</v>
      </c>
      <c r="BA122" s="325">
        <v>0</v>
      </c>
      <c r="BB122" s="325">
        <v>0</v>
      </c>
      <c r="BC122" s="325">
        <v>4375</v>
      </c>
      <c r="BD122" s="325">
        <v>0</v>
      </c>
      <c r="BE122" s="325">
        <v>0</v>
      </c>
      <c r="BF122" s="325">
        <v>482</v>
      </c>
      <c r="BG122" s="325">
        <v>0</v>
      </c>
      <c r="BH122" s="325">
        <v>0</v>
      </c>
      <c r="BI122" s="325">
        <v>0</v>
      </c>
      <c r="BJ122" s="325">
        <v>0</v>
      </c>
      <c r="BK122" s="325">
        <v>0</v>
      </c>
      <c r="BL122" s="325"/>
      <c r="BM122" s="325">
        <v>0</v>
      </c>
      <c r="BN122" s="325">
        <v>0</v>
      </c>
      <c r="BO122" s="325">
        <v>0</v>
      </c>
      <c r="BP122" s="325">
        <v>0</v>
      </c>
      <c r="BQ122" s="325">
        <v>0</v>
      </c>
      <c r="BR122" s="325"/>
      <c r="BS122" s="325">
        <v>0</v>
      </c>
      <c r="BT122" s="325">
        <v>2647</v>
      </c>
      <c r="BU122" s="325">
        <v>0</v>
      </c>
      <c r="BV122" s="325">
        <v>0</v>
      </c>
      <c r="BW122" s="325">
        <v>0</v>
      </c>
      <c r="BX122" s="325">
        <v>763</v>
      </c>
      <c r="BY122" s="325"/>
      <c r="BZ122" s="325">
        <v>0</v>
      </c>
      <c r="CA122" s="325"/>
      <c r="CB122" s="325">
        <v>0</v>
      </c>
      <c r="CC122" s="325">
        <v>0</v>
      </c>
      <c r="CD122" s="325">
        <v>0</v>
      </c>
      <c r="CE122" s="325">
        <v>0</v>
      </c>
      <c r="CF122" s="325">
        <v>0</v>
      </c>
      <c r="CG122" s="325">
        <v>0</v>
      </c>
      <c r="CH122" s="325">
        <v>0</v>
      </c>
      <c r="CI122" s="325">
        <v>0</v>
      </c>
      <c r="CJ122" s="325">
        <v>0</v>
      </c>
      <c r="CK122" s="325">
        <v>0</v>
      </c>
      <c r="CL122" s="325">
        <v>0</v>
      </c>
      <c r="CM122" s="325">
        <v>38899</v>
      </c>
      <c r="CN122" s="325">
        <v>1453</v>
      </c>
      <c r="CO122" s="325">
        <v>0</v>
      </c>
      <c r="CP122" s="325">
        <v>0</v>
      </c>
      <c r="CQ122" s="325">
        <v>0</v>
      </c>
      <c r="CR122" s="325"/>
      <c r="CS122" s="325">
        <v>0</v>
      </c>
      <c r="CT122" s="325">
        <v>0</v>
      </c>
      <c r="CU122" s="325">
        <v>0</v>
      </c>
      <c r="CV122" s="325">
        <v>0</v>
      </c>
      <c r="CW122" s="325">
        <v>0</v>
      </c>
      <c r="CX122" s="325">
        <v>0</v>
      </c>
      <c r="CY122" s="325">
        <v>0</v>
      </c>
      <c r="CZ122" s="325"/>
      <c r="DA122" s="325">
        <v>0</v>
      </c>
      <c r="DB122" s="325">
        <v>156</v>
      </c>
      <c r="DC122" s="325">
        <v>0</v>
      </c>
      <c r="DD122" s="325">
        <v>0</v>
      </c>
      <c r="DE122" s="325">
        <v>0</v>
      </c>
      <c r="DF122" s="325">
        <v>0</v>
      </c>
      <c r="DG122" s="325">
        <v>2197</v>
      </c>
      <c r="DH122" s="325">
        <v>0</v>
      </c>
      <c r="DI122" s="325">
        <v>0</v>
      </c>
      <c r="DJ122" s="325">
        <v>7293</v>
      </c>
      <c r="DK122" s="325"/>
      <c r="DL122" s="325">
        <v>0</v>
      </c>
      <c r="DM122" s="325">
        <v>0</v>
      </c>
      <c r="DN122" s="325">
        <v>14662</v>
      </c>
      <c r="DO122" s="327">
        <v>896</v>
      </c>
      <c r="DP122" s="21">
        <f>SUM(B122:DO122)</f>
        <v>101890</v>
      </c>
    </row>
    <row r="123" spans="1:120" ht="15.75" thickBot="1" x14ac:dyDescent="0.3">
      <c r="A123" s="9" t="s">
        <v>209</v>
      </c>
      <c r="B123" s="325">
        <v>0</v>
      </c>
      <c r="C123" s="325">
        <v>0</v>
      </c>
      <c r="D123" s="325">
        <v>0</v>
      </c>
      <c r="E123" s="325">
        <v>2</v>
      </c>
      <c r="F123" s="325">
        <v>0</v>
      </c>
      <c r="G123" s="333">
        <v>364</v>
      </c>
      <c r="H123" s="325">
        <v>0</v>
      </c>
      <c r="I123" s="325">
        <v>0</v>
      </c>
      <c r="J123" s="325">
        <v>0</v>
      </c>
      <c r="K123" s="325">
        <v>0</v>
      </c>
      <c r="L123" s="325">
        <v>0</v>
      </c>
      <c r="M123" s="325">
        <v>0</v>
      </c>
      <c r="N123" s="325">
        <v>0</v>
      </c>
      <c r="O123" s="325">
        <v>0</v>
      </c>
      <c r="P123" s="325">
        <v>0</v>
      </c>
      <c r="Q123" s="325">
        <v>0</v>
      </c>
      <c r="R123" s="325">
        <v>0</v>
      </c>
      <c r="S123" s="325">
        <v>0</v>
      </c>
      <c r="T123" s="325">
        <v>0</v>
      </c>
      <c r="U123" s="325"/>
      <c r="V123" s="325">
        <v>0</v>
      </c>
      <c r="W123" s="325">
        <v>0</v>
      </c>
      <c r="X123" s="325">
        <v>7</v>
      </c>
      <c r="Y123" s="325">
        <v>0</v>
      </c>
      <c r="Z123" s="325">
        <v>10</v>
      </c>
      <c r="AA123" s="325">
        <v>0</v>
      </c>
      <c r="AB123" s="325">
        <v>0</v>
      </c>
      <c r="AC123" s="325">
        <v>0</v>
      </c>
      <c r="AD123" s="325">
        <v>0</v>
      </c>
      <c r="AE123" s="325">
        <v>0</v>
      </c>
      <c r="AF123" s="325">
        <v>0</v>
      </c>
      <c r="AG123" s="325">
        <v>0</v>
      </c>
      <c r="AH123" s="325">
        <v>0</v>
      </c>
      <c r="AI123" s="325">
        <v>0</v>
      </c>
      <c r="AJ123" s="325"/>
      <c r="AK123" s="325">
        <v>0</v>
      </c>
      <c r="AL123" s="325">
        <v>0</v>
      </c>
      <c r="AM123" s="325">
        <v>0</v>
      </c>
      <c r="AN123" s="325">
        <v>0</v>
      </c>
      <c r="AO123" s="325"/>
      <c r="AP123" s="325">
        <v>0</v>
      </c>
      <c r="AQ123" s="325">
        <v>0</v>
      </c>
      <c r="AR123" s="325">
        <v>0</v>
      </c>
      <c r="AS123" s="325">
        <v>0</v>
      </c>
      <c r="AT123" s="325">
        <v>0</v>
      </c>
      <c r="AU123" s="325">
        <v>0</v>
      </c>
      <c r="AV123" s="325">
        <v>0</v>
      </c>
      <c r="AW123" s="325">
        <v>0</v>
      </c>
      <c r="AX123" s="325">
        <v>0</v>
      </c>
      <c r="AY123" s="325">
        <v>0</v>
      </c>
      <c r="AZ123" s="325">
        <v>0</v>
      </c>
      <c r="BA123" s="325">
        <v>0</v>
      </c>
      <c r="BB123" s="325">
        <v>0</v>
      </c>
      <c r="BC123" s="325">
        <v>7</v>
      </c>
      <c r="BD123" s="325">
        <v>0</v>
      </c>
      <c r="BE123" s="325">
        <v>0</v>
      </c>
      <c r="BF123" s="325">
        <v>4</v>
      </c>
      <c r="BG123" s="325">
        <v>0</v>
      </c>
      <c r="BH123" s="325">
        <v>0</v>
      </c>
      <c r="BI123" s="325">
        <v>0</v>
      </c>
      <c r="BJ123" s="325">
        <v>0</v>
      </c>
      <c r="BK123" s="325">
        <v>0</v>
      </c>
      <c r="BL123" s="325"/>
      <c r="BM123" s="325">
        <v>0</v>
      </c>
      <c r="BN123" s="325">
        <v>0</v>
      </c>
      <c r="BO123" s="325">
        <v>0</v>
      </c>
      <c r="BP123" s="325">
        <v>0</v>
      </c>
      <c r="BQ123" s="325">
        <v>0</v>
      </c>
      <c r="BR123" s="325"/>
      <c r="BS123" s="325">
        <v>0</v>
      </c>
      <c r="BT123" s="325">
        <v>12</v>
      </c>
      <c r="BU123" s="325">
        <v>0</v>
      </c>
      <c r="BV123" s="325">
        <v>0</v>
      </c>
      <c r="BW123" s="325">
        <v>0</v>
      </c>
      <c r="BX123" s="325">
        <v>342</v>
      </c>
      <c r="BY123" s="325"/>
      <c r="BZ123" s="325">
        <v>0</v>
      </c>
      <c r="CA123" s="325"/>
      <c r="CB123" s="325">
        <v>0</v>
      </c>
      <c r="CC123" s="325">
        <v>0</v>
      </c>
      <c r="CD123" s="325">
        <v>0</v>
      </c>
      <c r="CE123" s="325">
        <v>0</v>
      </c>
      <c r="CF123" s="325">
        <v>0</v>
      </c>
      <c r="CG123" s="325">
        <v>0</v>
      </c>
      <c r="CH123" s="325">
        <v>0</v>
      </c>
      <c r="CI123" s="325">
        <v>0</v>
      </c>
      <c r="CJ123" s="325">
        <v>0</v>
      </c>
      <c r="CK123" s="325">
        <v>0</v>
      </c>
      <c r="CL123" s="325">
        <v>0</v>
      </c>
      <c r="CM123" s="325">
        <v>0</v>
      </c>
      <c r="CN123" s="325">
        <v>0</v>
      </c>
      <c r="CO123" s="325">
        <v>0</v>
      </c>
      <c r="CP123" s="325">
        <v>0</v>
      </c>
      <c r="CQ123" s="325">
        <v>0</v>
      </c>
      <c r="CR123" s="325"/>
      <c r="CS123" s="325">
        <v>0</v>
      </c>
      <c r="CT123" s="325">
        <v>0</v>
      </c>
      <c r="CU123" s="325">
        <v>0</v>
      </c>
      <c r="CV123" s="325">
        <v>0</v>
      </c>
      <c r="CW123" s="325">
        <v>0</v>
      </c>
      <c r="CX123" s="325">
        <v>0</v>
      </c>
      <c r="CY123" s="325">
        <v>0</v>
      </c>
      <c r="CZ123" s="325"/>
      <c r="DA123" s="325">
        <v>0</v>
      </c>
      <c r="DB123" s="325">
        <v>0</v>
      </c>
      <c r="DC123" s="325">
        <v>0</v>
      </c>
      <c r="DD123" s="325">
        <v>0</v>
      </c>
      <c r="DE123" s="325">
        <v>0</v>
      </c>
      <c r="DF123" s="325">
        <v>0</v>
      </c>
      <c r="DG123" s="325">
        <v>0</v>
      </c>
      <c r="DH123" s="325">
        <v>0</v>
      </c>
      <c r="DI123" s="325">
        <v>0</v>
      </c>
      <c r="DJ123" s="325">
        <v>146</v>
      </c>
      <c r="DK123" s="325"/>
      <c r="DL123" s="325">
        <v>0</v>
      </c>
      <c r="DM123" s="325">
        <v>0</v>
      </c>
      <c r="DN123" s="325">
        <v>0</v>
      </c>
      <c r="DO123" s="327">
        <v>1</v>
      </c>
      <c r="DP123" s="21">
        <f t="shared" ref="DP123:DP134" si="6">SUM(B123:DO123)</f>
        <v>895</v>
      </c>
    </row>
    <row r="124" spans="1:120" ht="15.75" thickBot="1" x14ac:dyDescent="0.3">
      <c r="A124" s="9" t="s">
        <v>210</v>
      </c>
      <c r="B124" s="325">
        <v>0</v>
      </c>
      <c r="C124" s="325">
        <v>0</v>
      </c>
      <c r="D124" s="325">
        <v>0</v>
      </c>
      <c r="E124" s="325">
        <v>3</v>
      </c>
      <c r="F124" s="325">
        <v>2</v>
      </c>
      <c r="G124" s="333">
        <v>0</v>
      </c>
      <c r="H124" s="325">
        <v>0</v>
      </c>
      <c r="I124" s="325">
        <v>6</v>
      </c>
      <c r="J124" s="325">
        <v>0</v>
      </c>
      <c r="K124" s="325">
        <v>0</v>
      </c>
      <c r="L124" s="325">
        <v>0</v>
      </c>
      <c r="M124" s="325">
        <v>0</v>
      </c>
      <c r="N124" s="325">
        <v>9</v>
      </c>
      <c r="O124" s="325">
        <v>0</v>
      </c>
      <c r="P124" s="325">
        <v>239</v>
      </c>
      <c r="Q124" s="325">
        <v>0</v>
      </c>
      <c r="R124" s="325">
        <v>0</v>
      </c>
      <c r="S124" s="325">
        <v>3</v>
      </c>
      <c r="T124" s="325">
        <v>0</v>
      </c>
      <c r="U124" s="325"/>
      <c r="V124" s="325">
        <v>0</v>
      </c>
      <c r="W124" s="325">
        <v>0</v>
      </c>
      <c r="X124" s="325">
        <v>162</v>
      </c>
      <c r="Y124" s="325">
        <v>0</v>
      </c>
      <c r="Z124" s="325">
        <v>0</v>
      </c>
      <c r="AA124" s="325">
        <v>0</v>
      </c>
      <c r="AB124" s="325">
        <v>0</v>
      </c>
      <c r="AC124" s="325">
        <v>0</v>
      </c>
      <c r="AD124" s="325">
        <v>0</v>
      </c>
      <c r="AE124" s="325">
        <v>0</v>
      </c>
      <c r="AF124" s="325">
        <v>0</v>
      </c>
      <c r="AG124" s="325">
        <v>0</v>
      </c>
      <c r="AH124" s="325">
        <v>0</v>
      </c>
      <c r="AI124" s="325">
        <v>0</v>
      </c>
      <c r="AJ124" s="325"/>
      <c r="AK124" s="325">
        <v>0</v>
      </c>
      <c r="AL124" s="325">
        <v>0</v>
      </c>
      <c r="AM124" s="325">
        <v>0</v>
      </c>
      <c r="AN124" s="325">
        <v>0</v>
      </c>
      <c r="AO124" s="325"/>
      <c r="AP124" s="325">
        <v>0</v>
      </c>
      <c r="AQ124" s="325">
        <v>0</v>
      </c>
      <c r="AR124" s="325">
        <v>0</v>
      </c>
      <c r="AS124" s="325">
        <v>0</v>
      </c>
      <c r="AT124" s="325">
        <v>0</v>
      </c>
      <c r="AU124" s="325">
        <v>0</v>
      </c>
      <c r="AV124" s="325">
        <v>0</v>
      </c>
      <c r="AW124" s="325">
        <v>0</v>
      </c>
      <c r="AX124" s="325">
        <v>0</v>
      </c>
      <c r="AY124" s="325">
        <v>0</v>
      </c>
      <c r="AZ124" s="325">
        <v>0</v>
      </c>
      <c r="BA124" s="325">
        <v>0</v>
      </c>
      <c r="BB124" s="325">
        <v>0</v>
      </c>
      <c r="BC124" s="325">
        <v>41</v>
      </c>
      <c r="BD124" s="325">
        <v>0</v>
      </c>
      <c r="BE124" s="325">
        <v>0</v>
      </c>
      <c r="BF124" s="325">
        <v>3</v>
      </c>
      <c r="BG124" s="325">
        <v>0</v>
      </c>
      <c r="BH124" s="325">
        <v>0</v>
      </c>
      <c r="BI124" s="325">
        <v>0</v>
      </c>
      <c r="BJ124" s="325">
        <v>0</v>
      </c>
      <c r="BK124" s="325">
        <v>0</v>
      </c>
      <c r="BL124" s="325"/>
      <c r="BM124" s="325">
        <v>0</v>
      </c>
      <c r="BN124" s="325">
        <v>0</v>
      </c>
      <c r="BO124" s="325">
        <v>0</v>
      </c>
      <c r="BP124" s="325">
        <v>0</v>
      </c>
      <c r="BQ124" s="325">
        <v>0</v>
      </c>
      <c r="BR124" s="325"/>
      <c r="BS124" s="325">
        <v>0</v>
      </c>
      <c r="BT124" s="325">
        <v>12</v>
      </c>
      <c r="BU124" s="325">
        <v>0</v>
      </c>
      <c r="BV124" s="325">
        <v>0</v>
      </c>
      <c r="BW124" s="325">
        <v>0</v>
      </c>
      <c r="BX124" s="325">
        <v>24</v>
      </c>
      <c r="BY124" s="325"/>
      <c r="BZ124" s="325">
        <v>0</v>
      </c>
      <c r="CA124" s="325"/>
      <c r="CB124" s="325">
        <v>0</v>
      </c>
      <c r="CC124" s="325">
        <v>0</v>
      </c>
      <c r="CD124" s="325">
        <v>0</v>
      </c>
      <c r="CE124" s="325">
        <v>0</v>
      </c>
      <c r="CF124" s="325">
        <v>0</v>
      </c>
      <c r="CG124" s="325">
        <v>0</v>
      </c>
      <c r="CH124" s="325">
        <v>0</v>
      </c>
      <c r="CI124" s="325">
        <v>0</v>
      </c>
      <c r="CJ124" s="325">
        <v>0</v>
      </c>
      <c r="CK124" s="325">
        <v>0</v>
      </c>
      <c r="CL124" s="325">
        <v>0</v>
      </c>
      <c r="CM124" s="325">
        <v>1118</v>
      </c>
      <c r="CN124" s="325">
        <v>0</v>
      </c>
      <c r="CO124" s="325">
        <v>0</v>
      </c>
      <c r="CP124" s="325">
        <v>0</v>
      </c>
      <c r="CQ124" s="325">
        <v>0</v>
      </c>
      <c r="CR124" s="325"/>
      <c r="CS124" s="325">
        <v>0</v>
      </c>
      <c r="CT124" s="325">
        <v>0</v>
      </c>
      <c r="CU124" s="325">
        <v>0</v>
      </c>
      <c r="CV124" s="325">
        <v>0</v>
      </c>
      <c r="CW124" s="325">
        <v>0</v>
      </c>
      <c r="CX124" s="325">
        <v>0</v>
      </c>
      <c r="CY124" s="325">
        <v>0</v>
      </c>
      <c r="CZ124" s="325"/>
      <c r="DA124" s="325">
        <v>0</v>
      </c>
      <c r="DB124" s="325">
        <v>0</v>
      </c>
      <c r="DC124" s="325">
        <v>0</v>
      </c>
      <c r="DD124" s="325">
        <v>0</v>
      </c>
      <c r="DE124" s="325">
        <v>0</v>
      </c>
      <c r="DF124" s="325">
        <v>0</v>
      </c>
      <c r="DG124" s="325">
        <v>0</v>
      </c>
      <c r="DH124" s="325">
        <v>0</v>
      </c>
      <c r="DI124" s="325">
        <v>0</v>
      </c>
      <c r="DJ124" s="325">
        <v>140</v>
      </c>
      <c r="DK124" s="325"/>
      <c r="DL124" s="325">
        <v>0</v>
      </c>
      <c r="DM124" s="325">
        <v>0</v>
      </c>
      <c r="DN124" s="325">
        <v>0</v>
      </c>
      <c r="DO124" s="327">
        <v>0</v>
      </c>
      <c r="DP124" s="21">
        <f t="shared" si="6"/>
        <v>1762</v>
      </c>
    </row>
    <row r="125" spans="1:120" ht="15.75" thickBot="1" x14ac:dyDescent="0.3">
      <c r="A125" s="9" t="s">
        <v>211</v>
      </c>
      <c r="B125" s="325">
        <v>0</v>
      </c>
      <c r="C125" s="325">
        <v>0</v>
      </c>
      <c r="D125" s="325">
        <v>0</v>
      </c>
      <c r="E125" s="325">
        <v>0</v>
      </c>
      <c r="F125" s="325">
        <v>0</v>
      </c>
      <c r="G125" s="333">
        <v>4</v>
      </c>
      <c r="H125" s="325">
        <v>0</v>
      </c>
      <c r="I125" s="325">
        <v>384</v>
      </c>
      <c r="J125" s="325">
        <v>0</v>
      </c>
      <c r="K125" s="325">
        <v>0</v>
      </c>
      <c r="L125" s="325">
        <v>0</v>
      </c>
      <c r="M125" s="325">
        <v>0</v>
      </c>
      <c r="N125" s="325">
        <v>112</v>
      </c>
      <c r="O125" s="325">
        <v>0</v>
      </c>
      <c r="P125" s="325">
        <v>176</v>
      </c>
      <c r="Q125" s="325">
        <v>0</v>
      </c>
      <c r="R125" s="325">
        <v>0</v>
      </c>
      <c r="S125" s="325">
        <v>93</v>
      </c>
      <c r="T125" s="325">
        <v>0</v>
      </c>
      <c r="U125" s="325"/>
      <c r="V125" s="325">
        <v>0</v>
      </c>
      <c r="W125" s="325">
        <v>0</v>
      </c>
      <c r="X125" s="325">
        <v>1348</v>
      </c>
      <c r="Y125" s="325">
        <v>0</v>
      </c>
      <c r="Z125" s="325">
        <v>88</v>
      </c>
      <c r="AA125" s="325">
        <v>0</v>
      </c>
      <c r="AB125" s="325">
        <v>0</v>
      </c>
      <c r="AC125" s="325">
        <v>0</v>
      </c>
      <c r="AD125" s="325">
        <v>0</v>
      </c>
      <c r="AE125" s="325">
        <v>313</v>
      </c>
      <c r="AF125" s="325">
        <v>0</v>
      </c>
      <c r="AG125" s="325">
        <v>0</v>
      </c>
      <c r="AH125" s="325">
        <v>0</v>
      </c>
      <c r="AI125" s="325">
        <v>0</v>
      </c>
      <c r="AJ125" s="325"/>
      <c r="AK125" s="325">
        <v>0</v>
      </c>
      <c r="AL125" s="325">
        <v>0</v>
      </c>
      <c r="AM125" s="325">
        <v>8</v>
      </c>
      <c r="AN125" s="325">
        <v>0</v>
      </c>
      <c r="AO125" s="325"/>
      <c r="AP125" s="325">
        <v>0</v>
      </c>
      <c r="AQ125" s="325">
        <v>0</v>
      </c>
      <c r="AR125" s="325">
        <v>0</v>
      </c>
      <c r="AS125" s="325">
        <v>0</v>
      </c>
      <c r="AT125" s="325">
        <v>0</v>
      </c>
      <c r="AU125" s="325">
        <v>3</v>
      </c>
      <c r="AV125" s="325">
        <v>0</v>
      </c>
      <c r="AW125" s="325">
        <v>0</v>
      </c>
      <c r="AX125" s="325">
        <v>0</v>
      </c>
      <c r="AY125" s="325">
        <v>0</v>
      </c>
      <c r="AZ125" s="325">
        <v>0</v>
      </c>
      <c r="BA125" s="325">
        <v>0</v>
      </c>
      <c r="BB125" s="325">
        <v>0</v>
      </c>
      <c r="BC125" s="325">
        <v>252</v>
      </c>
      <c r="BD125" s="325">
        <v>0</v>
      </c>
      <c r="BE125" s="325">
        <v>0</v>
      </c>
      <c r="BF125" s="325">
        <v>88</v>
      </c>
      <c r="BG125" s="325">
        <v>0</v>
      </c>
      <c r="BH125" s="325">
        <v>0</v>
      </c>
      <c r="BI125" s="325">
        <v>0</v>
      </c>
      <c r="BJ125" s="325">
        <v>0</v>
      </c>
      <c r="BK125" s="325">
        <v>16</v>
      </c>
      <c r="BL125" s="325"/>
      <c r="BM125" s="325">
        <v>0</v>
      </c>
      <c r="BN125" s="325">
        <v>0</v>
      </c>
      <c r="BO125" s="325">
        <v>0</v>
      </c>
      <c r="BP125" s="325">
        <v>0</v>
      </c>
      <c r="BQ125" s="325">
        <v>0</v>
      </c>
      <c r="BR125" s="325"/>
      <c r="BS125" s="325">
        <v>4</v>
      </c>
      <c r="BT125" s="325">
        <v>84</v>
      </c>
      <c r="BU125" s="325">
        <v>0</v>
      </c>
      <c r="BV125" s="325">
        <v>0</v>
      </c>
      <c r="BW125" s="325">
        <v>0</v>
      </c>
      <c r="BX125" s="325">
        <v>61</v>
      </c>
      <c r="BY125" s="325"/>
      <c r="BZ125" s="325">
        <v>0</v>
      </c>
      <c r="CA125" s="325"/>
      <c r="CB125" s="325">
        <v>0</v>
      </c>
      <c r="CC125" s="325">
        <v>42</v>
      </c>
      <c r="CD125" s="325">
        <v>0</v>
      </c>
      <c r="CE125" s="325">
        <v>0</v>
      </c>
      <c r="CF125" s="325">
        <v>0</v>
      </c>
      <c r="CG125" s="325">
        <v>0</v>
      </c>
      <c r="CH125" s="325">
        <v>0</v>
      </c>
      <c r="CI125" s="325">
        <v>0</v>
      </c>
      <c r="CJ125" s="325">
        <v>0</v>
      </c>
      <c r="CK125" s="325">
        <v>0</v>
      </c>
      <c r="CL125" s="325">
        <v>0</v>
      </c>
      <c r="CM125" s="325">
        <v>1560</v>
      </c>
      <c r="CN125" s="325">
        <v>811</v>
      </c>
      <c r="CO125" s="325">
        <v>0</v>
      </c>
      <c r="CP125" s="325">
        <v>8</v>
      </c>
      <c r="CQ125" s="325">
        <v>0</v>
      </c>
      <c r="CR125" s="325"/>
      <c r="CS125" s="325">
        <v>0</v>
      </c>
      <c r="CT125" s="325">
        <v>0</v>
      </c>
      <c r="CU125" s="325">
        <v>0</v>
      </c>
      <c r="CV125" s="325">
        <v>0</v>
      </c>
      <c r="CW125" s="325">
        <v>0</v>
      </c>
      <c r="CX125" s="325">
        <v>0</v>
      </c>
      <c r="CY125" s="325">
        <v>0</v>
      </c>
      <c r="CZ125" s="325"/>
      <c r="DA125" s="325">
        <v>0</v>
      </c>
      <c r="DB125" s="325">
        <v>33</v>
      </c>
      <c r="DC125" s="325">
        <v>0</v>
      </c>
      <c r="DD125" s="325">
        <v>0</v>
      </c>
      <c r="DE125" s="325">
        <v>0</v>
      </c>
      <c r="DF125" s="325">
        <v>0</v>
      </c>
      <c r="DG125" s="325">
        <v>460</v>
      </c>
      <c r="DH125" s="325">
        <v>0</v>
      </c>
      <c r="DI125" s="325">
        <v>0</v>
      </c>
      <c r="DJ125" s="325">
        <v>363</v>
      </c>
      <c r="DK125" s="325"/>
      <c r="DL125" s="325">
        <v>0</v>
      </c>
      <c r="DM125" s="325">
        <v>0</v>
      </c>
      <c r="DN125" s="325">
        <v>3</v>
      </c>
      <c r="DO125" s="327">
        <v>42</v>
      </c>
      <c r="DP125" s="21">
        <f t="shared" si="6"/>
        <v>6356</v>
      </c>
    </row>
    <row r="126" spans="1:120" ht="15.75" thickBot="1" x14ac:dyDescent="0.3">
      <c r="A126" s="9" t="s">
        <v>212</v>
      </c>
      <c r="B126" s="325">
        <v>0</v>
      </c>
      <c r="C126" s="325">
        <v>0</v>
      </c>
      <c r="D126" s="325">
        <v>0</v>
      </c>
      <c r="E126" s="325">
        <v>0</v>
      </c>
      <c r="F126" s="325">
        <v>0</v>
      </c>
      <c r="G126" s="333">
        <v>0</v>
      </c>
      <c r="H126" s="325">
        <v>0</v>
      </c>
      <c r="I126" s="325">
        <v>0</v>
      </c>
      <c r="J126" s="325">
        <v>0</v>
      </c>
      <c r="K126" s="325">
        <v>0</v>
      </c>
      <c r="L126" s="325">
        <v>0</v>
      </c>
      <c r="M126" s="325">
        <v>0</v>
      </c>
      <c r="N126" s="325">
        <v>12</v>
      </c>
      <c r="O126" s="325">
        <v>0</v>
      </c>
      <c r="P126" s="325">
        <v>1</v>
      </c>
      <c r="Q126" s="325">
        <v>0</v>
      </c>
      <c r="R126" s="325">
        <v>0</v>
      </c>
      <c r="S126" s="325">
        <v>2</v>
      </c>
      <c r="T126" s="325">
        <v>0</v>
      </c>
      <c r="U126" s="325"/>
      <c r="V126" s="325">
        <v>0</v>
      </c>
      <c r="W126" s="325">
        <v>0</v>
      </c>
      <c r="X126" s="325">
        <v>18</v>
      </c>
      <c r="Y126" s="325">
        <v>0</v>
      </c>
      <c r="Z126" s="325">
        <v>13</v>
      </c>
      <c r="AA126" s="325">
        <v>0</v>
      </c>
      <c r="AB126" s="325">
        <v>0</v>
      </c>
      <c r="AC126" s="325">
        <v>0</v>
      </c>
      <c r="AD126" s="325">
        <v>0</v>
      </c>
      <c r="AE126" s="325">
        <v>0</v>
      </c>
      <c r="AF126" s="325">
        <v>0</v>
      </c>
      <c r="AG126" s="325">
        <v>0</v>
      </c>
      <c r="AH126" s="325">
        <v>0</v>
      </c>
      <c r="AI126" s="325">
        <v>0</v>
      </c>
      <c r="AJ126" s="325"/>
      <c r="AK126" s="325">
        <v>0</v>
      </c>
      <c r="AL126" s="325">
        <v>0</v>
      </c>
      <c r="AM126" s="325">
        <v>0</v>
      </c>
      <c r="AN126" s="325">
        <v>0</v>
      </c>
      <c r="AO126" s="325"/>
      <c r="AP126" s="325">
        <v>0</v>
      </c>
      <c r="AQ126" s="325">
        <v>0</v>
      </c>
      <c r="AR126" s="325">
        <v>0</v>
      </c>
      <c r="AS126" s="325">
        <v>0</v>
      </c>
      <c r="AT126" s="325">
        <v>0</v>
      </c>
      <c r="AU126" s="325">
        <v>0</v>
      </c>
      <c r="AV126" s="325">
        <v>0</v>
      </c>
      <c r="AW126" s="325">
        <v>0</v>
      </c>
      <c r="AX126" s="325">
        <v>0</v>
      </c>
      <c r="AY126" s="325">
        <v>0</v>
      </c>
      <c r="AZ126" s="325">
        <v>0</v>
      </c>
      <c r="BA126" s="325">
        <v>0</v>
      </c>
      <c r="BB126" s="325">
        <v>0</v>
      </c>
      <c r="BC126" s="325">
        <v>70</v>
      </c>
      <c r="BD126" s="325">
        <v>0</v>
      </c>
      <c r="BE126" s="325">
        <v>0</v>
      </c>
      <c r="BF126" s="325">
        <v>1</v>
      </c>
      <c r="BG126" s="325">
        <v>0</v>
      </c>
      <c r="BH126" s="325">
        <v>0</v>
      </c>
      <c r="BI126" s="325">
        <v>0</v>
      </c>
      <c r="BJ126" s="325">
        <v>0</v>
      </c>
      <c r="BK126" s="325">
        <v>0</v>
      </c>
      <c r="BL126" s="325"/>
      <c r="BM126" s="325">
        <v>0</v>
      </c>
      <c r="BN126" s="325">
        <v>0</v>
      </c>
      <c r="BO126" s="325">
        <v>0</v>
      </c>
      <c r="BP126" s="325">
        <v>0</v>
      </c>
      <c r="BQ126" s="325">
        <v>0</v>
      </c>
      <c r="BR126" s="325"/>
      <c r="BS126" s="325">
        <v>0</v>
      </c>
      <c r="BT126" s="325">
        <v>0</v>
      </c>
      <c r="BU126" s="325">
        <v>0</v>
      </c>
      <c r="BV126" s="325">
        <v>0</v>
      </c>
      <c r="BW126" s="325">
        <v>0</v>
      </c>
      <c r="BX126" s="325">
        <v>0</v>
      </c>
      <c r="BY126" s="325"/>
      <c r="BZ126" s="325">
        <v>0</v>
      </c>
      <c r="CA126" s="325"/>
      <c r="CB126" s="325">
        <v>0</v>
      </c>
      <c r="CC126" s="325">
        <v>0</v>
      </c>
      <c r="CD126" s="325">
        <v>0</v>
      </c>
      <c r="CE126" s="325">
        <v>0</v>
      </c>
      <c r="CF126" s="325">
        <v>0</v>
      </c>
      <c r="CG126" s="325">
        <v>0</v>
      </c>
      <c r="CH126" s="325">
        <v>0</v>
      </c>
      <c r="CI126" s="325">
        <v>0</v>
      </c>
      <c r="CJ126" s="325">
        <v>0</v>
      </c>
      <c r="CK126" s="325">
        <v>0</v>
      </c>
      <c r="CL126" s="325">
        <v>0</v>
      </c>
      <c r="CM126" s="325">
        <v>0</v>
      </c>
      <c r="CN126" s="325">
        <v>0</v>
      </c>
      <c r="CO126" s="325">
        <v>0</v>
      </c>
      <c r="CP126" s="325">
        <v>0</v>
      </c>
      <c r="CQ126" s="325">
        <v>0</v>
      </c>
      <c r="CR126" s="325"/>
      <c r="CS126" s="325">
        <v>0</v>
      </c>
      <c r="CT126" s="325">
        <v>0</v>
      </c>
      <c r="CU126" s="325">
        <v>0</v>
      </c>
      <c r="CV126" s="325">
        <v>0</v>
      </c>
      <c r="CW126" s="325">
        <v>0</v>
      </c>
      <c r="CX126" s="325">
        <v>0</v>
      </c>
      <c r="CY126" s="325">
        <v>0</v>
      </c>
      <c r="CZ126" s="325"/>
      <c r="DA126" s="325">
        <v>0</v>
      </c>
      <c r="DB126" s="325">
        <v>0</v>
      </c>
      <c r="DC126" s="325">
        <v>0</v>
      </c>
      <c r="DD126" s="325">
        <v>0</v>
      </c>
      <c r="DE126" s="325">
        <v>0</v>
      </c>
      <c r="DF126" s="325">
        <v>0</v>
      </c>
      <c r="DG126" s="325">
        <v>21</v>
      </c>
      <c r="DH126" s="325">
        <v>0</v>
      </c>
      <c r="DI126" s="325">
        <v>0</v>
      </c>
      <c r="DJ126" s="325">
        <v>20</v>
      </c>
      <c r="DK126" s="325"/>
      <c r="DL126" s="325">
        <v>0</v>
      </c>
      <c r="DM126" s="325">
        <v>0</v>
      </c>
      <c r="DN126" s="325">
        <v>0</v>
      </c>
      <c r="DO126" s="327">
        <v>16</v>
      </c>
      <c r="DP126" s="21">
        <f t="shared" si="6"/>
        <v>174</v>
      </c>
    </row>
    <row r="127" spans="1:120" ht="15.75" thickBot="1" x14ac:dyDescent="0.3">
      <c r="A127" s="9" t="s">
        <v>213</v>
      </c>
      <c r="B127" s="325">
        <v>0</v>
      </c>
      <c r="C127" s="325">
        <v>0</v>
      </c>
      <c r="D127" s="325">
        <v>0</v>
      </c>
      <c r="E127" s="325">
        <v>0</v>
      </c>
      <c r="F127" s="325">
        <v>0</v>
      </c>
      <c r="G127" s="333">
        <v>0</v>
      </c>
      <c r="H127" s="325">
        <v>0</v>
      </c>
      <c r="I127" s="325">
        <v>0</v>
      </c>
      <c r="J127" s="325">
        <v>0</v>
      </c>
      <c r="K127" s="325">
        <v>0</v>
      </c>
      <c r="L127" s="325">
        <v>0</v>
      </c>
      <c r="M127" s="325">
        <v>0</v>
      </c>
      <c r="N127" s="325">
        <v>9</v>
      </c>
      <c r="O127" s="325">
        <v>0</v>
      </c>
      <c r="P127" s="325">
        <v>0</v>
      </c>
      <c r="Q127" s="325">
        <v>0</v>
      </c>
      <c r="R127" s="325">
        <v>0</v>
      </c>
      <c r="S127" s="325">
        <v>11</v>
      </c>
      <c r="T127" s="325">
        <v>0</v>
      </c>
      <c r="U127" s="325"/>
      <c r="V127" s="325">
        <v>0</v>
      </c>
      <c r="W127" s="325">
        <v>0</v>
      </c>
      <c r="X127" s="325">
        <v>21</v>
      </c>
      <c r="Y127" s="325">
        <v>0</v>
      </c>
      <c r="Z127" s="325">
        <v>4</v>
      </c>
      <c r="AA127" s="325">
        <v>0</v>
      </c>
      <c r="AB127" s="325">
        <v>0</v>
      </c>
      <c r="AC127" s="325">
        <v>0</v>
      </c>
      <c r="AD127" s="325">
        <v>0</v>
      </c>
      <c r="AE127" s="325">
        <v>0</v>
      </c>
      <c r="AF127" s="325">
        <v>0</v>
      </c>
      <c r="AG127" s="325">
        <v>0</v>
      </c>
      <c r="AH127" s="325">
        <v>0</v>
      </c>
      <c r="AI127" s="325">
        <v>0</v>
      </c>
      <c r="AJ127" s="325"/>
      <c r="AK127" s="325">
        <v>0</v>
      </c>
      <c r="AL127" s="325">
        <v>0</v>
      </c>
      <c r="AM127" s="325">
        <v>0</v>
      </c>
      <c r="AN127" s="325">
        <v>0</v>
      </c>
      <c r="AO127" s="325"/>
      <c r="AP127" s="325">
        <v>0</v>
      </c>
      <c r="AQ127" s="325">
        <v>0</v>
      </c>
      <c r="AR127" s="325">
        <v>0</v>
      </c>
      <c r="AS127" s="325">
        <v>0</v>
      </c>
      <c r="AT127" s="325">
        <v>0</v>
      </c>
      <c r="AU127" s="325">
        <v>0</v>
      </c>
      <c r="AV127" s="325">
        <v>0</v>
      </c>
      <c r="AW127" s="325">
        <v>0</v>
      </c>
      <c r="AX127" s="325">
        <v>0</v>
      </c>
      <c r="AY127" s="325">
        <v>0</v>
      </c>
      <c r="AZ127" s="325">
        <v>0</v>
      </c>
      <c r="BA127" s="325">
        <v>0</v>
      </c>
      <c r="BB127" s="325">
        <v>0</v>
      </c>
      <c r="BC127" s="325">
        <v>5</v>
      </c>
      <c r="BD127" s="325">
        <v>0</v>
      </c>
      <c r="BE127" s="325">
        <v>0</v>
      </c>
      <c r="BF127" s="325">
        <v>15</v>
      </c>
      <c r="BG127" s="325">
        <v>0</v>
      </c>
      <c r="BH127" s="325">
        <v>0</v>
      </c>
      <c r="BI127" s="325">
        <v>0</v>
      </c>
      <c r="BJ127" s="325">
        <v>0</v>
      </c>
      <c r="BK127" s="325">
        <v>0</v>
      </c>
      <c r="BL127" s="325"/>
      <c r="BM127" s="325">
        <v>0</v>
      </c>
      <c r="BN127" s="325">
        <v>0</v>
      </c>
      <c r="BO127" s="325">
        <v>0</v>
      </c>
      <c r="BP127" s="325">
        <v>0</v>
      </c>
      <c r="BQ127" s="325">
        <v>0</v>
      </c>
      <c r="BR127" s="325"/>
      <c r="BS127" s="325">
        <v>5</v>
      </c>
      <c r="BT127" s="325">
        <v>0</v>
      </c>
      <c r="BU127" s="325">
        <v>0</v>
      </c>
      <c r="BV127" s="325">
        <v>0</v>
      </c>
      <c r="BW127" s="325">
        <v>0</v>
      </c>
      <c r="BX127" s="325">
        <v>4</v>
      </c>
      <c r="BY127" s="325"/>
      <c r="BZ127" s="325">
        <v>0</v>
      </c>
      <c r="CA127" s="325"/>
      <c r="CB127" s="325">
        <v>0</v>
      </c>
      <c r="CC127" s="325">
        <v>0</v>
      </c>
      <c r="CD127" s="325">
        <v>0</v>
      </c>
      <c r="CE127" s="325">
        <v>0</v>
      </c>
      <c r="CF127" s="325">
        <v>0</v>
      </c>
      <c r="CG127" s="325">
        <v>0</v>
      </c>
      <c r="CH127" s="325">
        <v>0</v>
      </c>
      <c r="CI127" s="325">
        <v>0</v>
      </c>
      <c r="CJ127" s="325">
        <v>0</v>
      </c>
      <c r="CK127" s="325">
        <v>0</v>
      </c>
      <c r="CL127" s="325">
        <v>0</v>
      </c>
      <c r="CM127" s="325">
        <v>39</v>
      </c>
      <c r="CN127" s="325">
        <v>0</v>
      </c>
      <c r="CO127" s="325">
        <v>0</v>
      </c>
      <c r="CP127" s="325">
        <v>0</v>
      </c>
      <c r="CQ127" s="325">
        <v>0</v>
      </c>
      <c r="CR127" s="325"/>
      <c r="CS127" s="325">
        <v>0</v>
      </c>
      <c r="CT127" s="325">
        <v>0</v>
      </c>
      <c r="CU127" s="325">
        <v>0</v>
      </c>
      <c r="CV127" s="325">
        <v>0</v>
      </c>
      <c r="CW127" s="325">
        <v>0</v>
      </c>
      <c r="CX127" s="325">
        <v>0</v>
      </c>
      <c r="CY127" s="325">
        <v>0</v>
      </c>
      <c r="CZ127" s="325"/>
      <c r="DA127" s="325">
        <v>0</v>
      </c>
      <c r="DB127" s="325">
        <v>0</v>
      </c>
      <c r="DC127" s="325">
        <v>0</v>
      </c>
      <c r="DD127" s="325">
        <v>0</v>
      </c>
      <c r="DE127" s="325">
        <v>0</v>
      </c>
      <c r="DF127" s="325">
        <v>0</v>
      </c>
      <c r="DG127" s="325">
        <v>9</v>
      </c>
      <c r="DH127" s="325">
        <v>0</v>
      </c>
      <c r="DI127" s="325">
        <v>0</v>
      </c>
      <c r="DJ127" s="325">
        <v>14</v>
      </c>
      <c r="DK127" s="325"/>
      <c r="DL127" s="325">
        <v>0</v>
      </c>
      <c r="DM127" s="325">
        <v>0</v>
      </c>
      <c r="DN127" s="325">
        <v>0</v>
      </c>
      <c r="DO127" s="327">
        <v>0</v>
      </c>
      <c r="DP127" s="21">
        <f t="shared" si="6"/>
        <v>136</v>
      </c>
    </row>
    <row r="128" spans="1:120" ht="15.75" thickBot="1" x14ac:dyDescent="0.3">
      <c r="A128" s="9" t="s">
        <v>214</v>
      </c>
      <c r="B128" s="325">
        <v>0</v>
      </c>
      <c r="C128" s="325">
        <v>0</v>
      </c>
      <c r="D128" s="325">
        <v>0</v>
      </c>
      <c r="E128" s="325">
        <v>1</v>
      </c>
      <c r="F128" s="325">
        <v>0</v>
      </c>
      <c r="G128" s="333">
        <v>1</v>
      </c>
      <c r="H128" s="325">
        <v>0</v>
      </c>
      <c r="I128" s="325">
        <v>20</v>
      </c>
      <c r="J128" s="325">
        <v>0</v>
      </c>
      <c r="K128" s="325">
        <v>0</v>
      </c>
      <c r="L128" s="325">
        <v>0</v>
      </c>
      <c r="M128" s="325">
        <v>0</v>
      </c>
      <c r="N128" s="325">
        <v>84</v>
      </c>
      <c r="O128" s="325">
        <v>0</v>
      </c>
      <c r="P128" s="325">
        <v>0</v>
      </c>
      <c r="Q128" s="325">
        <v>0</v>
      </c>
      <c r="R128" s="325">
        <v>0</v>
      </c>
      <c r="S128" s="325">
        <v>2</v>
      </c>
      <c r="T128" s="325">
        <v>0</v>
      </c>
      <c r="U128" s="325"/>
      <c r="V128" s="325">
        <v>0</v>
      </c>
      <c r="W128" s="325">
        <v>0</v>
      </c>
      <c r="X128" s="325">
        <v>111</v>
      </c>
      <c r="Y128" s="325">
        <v>0</v>
      </c>
      <c r="Z128" s="325">
        <v>0</v>
      </c>
      <c r="AA128" s="325">
        <v>0</v>
      </c>
      <c r="AB128" s="325">
        <v>0</v>
      </c>
      <c r="AC128" s="325">
        <v>0</v>
      </c>
      <c r="AD128" s="325">
        <v>0</v>
      </c>
      <c r="AE128" s="325">
        <v>0</v>
      </c>
      <c r="AF128" s="325">
        <v>0</v>
      </c>
      <c r="AG128" s="325">
        <v>0</v>
      </c>
      <c r="AH128" s="325">
        <v>0</v>
      </c>
      <c r="AI128" s="325">
        <v>0</v>
      </c>
      <c r="AJ128" s="325"/>
      <c r="AK128" s="325">
        <v>0</v>
      </c>
      <c r="AL128" s="325">
        <v>0</v>
      </c>
      <c r="AM128" s="325">
        <v>0</v>
      </c>
      <c r="AN128" s="325">
        <v>0</v>
      </c>
      <c r="AO128" s="325"/>
      <c r="AP128" s="325">
        <v>0</v>
      </c>
      <c r="AQ128" s="325">
        <v>0</v>
      </c>
      <c r="AR128" s="325">
        <v>0</v>
      </c>
      <c r="AS128" s="325">
        <v>0</v>
      </c>
      <c r="AT128" s="325">
        <v>0</v>
      </c>
      <c r="AU128" s="325">
        <v>0</v>
      </c>
      <c r="AV128" s="325">
        <v>0</v>
      </c>
      <c r="AW128" s="325">
        <v>0</v>
      </c>
      <c r="AX128" s="325">
        <v>0</v>
      </c>
      <c r="AY128" s="325">
        <v>0</v>
      </c>
      <c r="AZ128" s="325">
        <v>0</v>
      </c>
      <c r="BA128" s="325">
        <v>0</v>
      </c>
      <c r="BB128" s="325">
        <v>0</v>
      </c>
      <c r="BC128" s="325">
        <v>4</v>
      </c>
      <c r="BD128" s="325">
        <v>0</v>
      </c>
      <c r="BE128" s="325">
        <v>0</v>
      </c>
      <c r="BF128" s="325">
        <v>8</v>
      </c>
      <c r="BG128" s="325">
        <v>0</v>
      </c>
      <c r="BH128" s="325">
        <v>0</v>
      </c>
      <c r="BI128" s="325">
        <v>0</v>
      </c>
      <c r="BJ128" s="325">
        <v>0</v>
      </c>
      <c r="BK128" s="325">
        <v>0</v>
      </c>
      <c r="BL128" s="325"/>
      <c r="BM128" s="325">
        <v>0</v>
      </c>
      <c r="BN128" s="325">
        <v>0</v>
      </c>
      <c r="BO128" s="325">
        <v>0</v>
      </c>
      <c r="BP128" s="325">
        <v>0</v>
      </c>
      <c r="BQ128" s="325">
        <v>0</v>
      </c>
      <c r="BR128" s="325"/>
      <c r="BS128" s="325">
        <v>2</v>
      </c>
      <c r="BT128" s="325">
        <v>0</v>
      </c>
      <c r="BU128" s="325">
        <v>0</v>
      </c>
      <c r="BV128" s="325">
        <v>0</v>
      </c>
      <c r="BW128" s="325">
        <v>0</v>
      </c>
      <c r="BX128" s="325">
        <v>22</v>
      </c>
      <c r="BY128" s="325"/>
      <c r="BZ128" s="325">
        <v>0</v>
      </c>
      <c r="CA128" s="325"/>
      <c r="CB128" s="325">
        <v>0</v>
      </c>
      <c r="CC128" s="325">
        <v>0</v>
      </c>
      <c r="CD128" s="325">
        <v>0</v>
      </c>
      <c r="CE128" s="325">
        <v>0</v>
      </c>
      <c r="CF128" s="325">
        <v>0</v>
      </c>
      <c r="CG128" s="325">
        <v>0</v>
      </c>
      <c r="CH128" s="325">
        <v>8</v>
      </c>
      <c r="CI128" s="325">
        <v>0</v>
      </c>
      <c r="CJ128" s="325">
        <v>0</v>
      </c>
      <c r="CK128" s="325">
        <v>0</v>
      </c>
      <c r="CL128" s="325">
        <v>0</v>
      </c>
      <c r="CM128" s="325">
        <v>12</v>
      </c>
      <c r="CN128" s="325">
        <v>0</v>
      </c>
      <c r="CO128" s="325">
        <v>0</v>
      </c>
      <c r="CP128" s="325">
        <v>0</v>
      </c>
      <c r="CQ128" s="325">
        <v>0</v>
      </c>
      <c r="CR128" s="325"/>
      <c r="CS128" s="325">
        <v>0</v>
      </c>
      <c r="CT128" s="325">
        <v>0</v>
      </c>
      <c r="CU128" s="325">
        <v>0</v>
      </c>
      <c r="CV128" s="325">
        <v>0</v>
      </c>
      <c r="CW128" s="325">
        <v>0</v>
      </c>
      <c r="CX128" s="325">
        <v>0</v>
      </c>
      <c r="CY128" s="325">
        <v>0</v>
      </c>
      <c r="CZ128" s="325"/>
      <c r="DA128" s="325">
        <v>0</v>
      </c>
      <c r="DB128" s="325">
        <v>0</v>
      </c>
      <c r="DC128" s="325">
        <v>0</v>
      </c>
      <c r="DD128" s="325">
        <v>0</v>
      </c>
      <c r="DE128" s="325">
        <v>0</v>
      </c>
      <c r="DF128" s="325">
        <v>0</v>
      </c>
      <c r="DG128" s="325">
        <v>1</v>
      </c>
      <c r="DH128" s="325">
        <v>0</v>
      </c>
      <c r="DI128" s="325">
        <v>0</v>
      </c>
      <c r="DJ128" s="325">
        <v>76</v>
      </c>
      <c r="DK128" s="325"/>
      <c r="DL128" s="325">
        <v>0</v>
      </c>
      <c r="DM128" s="325">
        <v>0</v>
      </c>
      <c r="DN128" s="325">
        <v>0</v>
      </c>
      <c r="DO128" s="327">
        <v>2</v>
      </c>
      <c r="DP128" s="21">
        <f t="shared" si="6"/>
        <v>354</v>
      </c>
    </row>
    <row r="129" spans="1:120" ht="15.75" thickBot="1" x14ac:dyDescent="0.3">
      <c r="A129" s="9" t="s">
        <v>196</v>
      </c>
      <c r="B129" s="325">
        <v>86</v>
      </c>
      <c r="C129" s="325">
        <v>0</v>
      </c>
      <c r="D129" s="325">
        <v>0</v>
      </c>
      <c r="E129" s="325">
        <v>12</v>
      </c>
      <c r="F129" s="325">
        <v>35</v>
      </c>
      <c r="G129" s="333">
        <v>890</v>
      </c>
      <c r="H129" s="325">
        <v>0</v>
      </c>
      <c r="I129" s="325">
        <v>8903</v>
      </c>
      <c r="J129" s="325">
        <v>0</v>
      </c>
      <c r="K129" s="325">
        <v>0</v>
      </c>
      <c r="L129" s="325">
        <v>0</v>
      </c>
      <c r="M129" s="325">
        <v>0</v>
      </c>
      <c r="N129" s="325">
        <v>270</v>
      </c>
      <c r="O129" s="325">
        <v>0</v>
      </c>
      <c r="P129" s="325">
        <v>2597</v>
      </c>
      <c r="Q129" s="325">
        <v>0</v>
      </c>
      <c r="R129" s="325">
        <v>0</v>
      </c>
      <c r="S129" s="325">
        <v>111</v>
      </c>
      <c r="T129" s="325">
        <v>0</v>
      </c>
      <c r="U129" s="325"/>
      <c r="V129" s="325">
        <v>0</v>
      </c>
      <c r="W129" s="325">
        <v>0</v>
      </c>
      <c r="X129" s="325">
        <v>8908</v>
      </c>
      <c r="Y129" s="325">
        <v>0</v>
      </c>
      <c r="Z129" s="325">
        <v>1547</v>
      </c>
      <c r="AA129" s="325">
        <v>0</v>
      </c>
      <c r="AB129" s="325">
        <v>0</v>
      </c>
      <c r="AC129" s="325">
        <v>0</v>
      </c>
      <c r="AD129" s="325">
        <v>0</v>
      </c>
      <c r="AE129" s="325">
        <v>2224</v>
      </c>
      <c r="AF129" s="325">
        <v>0</v>
      </c>
      <c r="AG129" s="325">
        <v>0</v>
      </c>
      <c r="AH129" s="325">
        <v>0</v>
      </c>
      <c r="AI129" s="325">
        <v>0</v>
      </c>
      <c r="AJ129" s="325"/>
      <c r="AK129" s="325">
        <v>0</v>
      </c>
      <c r="AL129" s="325">
        <v>0</v>
      </c>
      <c r="AM129" s="325">
        <v>8</v>
      </c>
      <c r="AN129" s="325">
        <v>0</v>
      </c>
      <c r="AO129" s="325"/>
      <c r="AP129" s="325">
        <v>0</v>
      </c>
      <c r="AQ129" s="325">
        <v>0</v>
      </c>
      <c r="AR129" s="325">
        <v>0</v>
      </c>
      <c r="AS129" s="325">
        <v>0</v>
      </c>
      <c r="AT129" s="325">
        <v>0</v>
      </c>
      <c r="AU129" s="325">
        <v>3</v>
      </c>
      <c r="AV129" s="325">
        <v>6119</v>
      </c>
      <c r="AW129" s="325">
        <v>0</v>
      </c>
      <c r="AX129" s="325">
        <v>0</v>
      </c>
      <c r="AY129" s="325">
        <v>0</v>
      </c>
      <c r="AZ129" s="325">
        <v>0</v>
      </c>
      <c r="BA129" s="325">
        <v>0</v>
      </c>
      <c r="BB129" s="325">
        <v>0</v>
      </c>
      <c r="BC129" s="325">
        <v>4754</v>
      </c>
      <c r="BD129" s="325">
        <v>0</v>
      </c>
      <c r="BE129" s="325">
        <v>0</v>
      </c>
      <c r="BF129" s="325">
        <v>601</v>
      </c>
      <c r="BG129" s="325">
        <v>0</v>
      </c>
      <c r="BH129" s="325">
        <v>0</v>
      </c>
      <c r="BI129" s="325">
        <v>0</v>
      </c>
      <c r="BJ129" s="325">
        <v>0</v>
      </c>
      <c r="BK129" s="325">
        <v>16</v>
      </c>
      <c r="BL129" s="325"/>
      <c r="BM129" s="325">
        <v>0</v>
      </c>
      <c r="BN129" s="325">
        <v>0</v>
      </c>
      <c r="BO129" s="325">
        <v>0</v>
      </c>
      <c r="BP129" s="325">
        <v>0</v>
      </c>
      <c r="BQ129" s="325">
        <v>0</v>
      </c>
      <c r="BR129" s="325"/>
      <c r="BS129" s="325">
        <v>11</v>
      </c>
      <c r="BT129" s="325">
        <v>2755</v>
      </c>
      <c r="BU129" s="325">
        <v>0</v>
      </c>
      <c r="BV129" s="325">
        <v>0</v>
      </c>
      <c r="BW129" s="325">
        <v>0</v>
      </c>
      <c r="BX129" s="325">
        <v>1216</v>
      </c>
      <c r="BY129" s="325"/>
      <c r="BZ129" s="325">
        <v>0</v>
      </c>
      <c r="CA129" s="325"/>
      <c r="CB129" s="325">
        <v>0</v>
      </c>
      <c r="CC129" s="325">
        <v>42</v>
      </c>
      <c r="CD129" s="325">
        <v>0</v>
      </c>
      <c r="CE129" s="325">
        <v>0</v>
      </c>
      <c r="CF129" s="325">
        <v>0</v>
      </c>
      <c r="CG129" s="325">
        <v>0</v>
      </c>
      <c r="CH129" s="325">
        <v>8</v>
      </c>
      <c r="CI129" s="325">
        <v>0</v>
      </c>
      <c r="CJ129" s="325">
        <v>0</v>
      </c>
      <c r="CK129" s="325">
        <v>0</v>
      </c>
      <c r="CL129" s="325">
        <v>0</v>
      </c>
      <c r="CM129" s="325">
        <v>41628</v>
      </c>
      <c r="CN129" s="325">
        <v>2264</v>
      </c>
      <c r="CO129" s="325">
        <v>0</v>
      </c>
      <c r="CP129" s="325">
        <v>8</v>
      </c>
      <c r="CQ129" s="325">
        <v>0</v>
      </c>
      <c r="CR129" s="325"/>
      <c r="CS129" s="325">
        <v>0</v>
      </c>
      <c r="CT129" s="325">
        <v>0</v>
      </c>
      <c r="CU129" s="325">
        <v>0</v>
      </c>
      <c r="CV129" s="325">
        <v>0</v>
      </c>
      <c r="CW129" s="325">
        <v>0</v>
      </c>
      <c r="CX129" s="325">
        <v>0</v>
      </c>
      <c r="CY129" s="325">
        <v>0</v>
      </c>
      <c r="CZ129" s="325"/>
      <c r="DA129" s="325">
        <v>0</v>
      </c>
      <c r="DB129" s="325">
        <v>189</v>
      </c>
      <c r="DC129" s="325">
        <v>0</v>
      </c>
      <c r="DD129" s="325">
        <v>0</v>
      </c>
      <c r="DE129" s="325">
        <v>0</v>
      </c>
      <c r="DF129" s="325">
        <v>0</v>
      </c>
      <c r="DG129" s="325">
        <v>2688</v>
      </c>
      <c r="DH129" s="325">
        <v>0</v>
      </c>
      <c r="DI129" s="325">
        <v>0</v>
      </c>
      <c r="DJ129" s="325">
        <v>8052</v>
      </c>
      <c r="DK129" s="325"/>
      <c r="DL129" s="325">
        <v>0</v>
      </c>
      <c r="DM129" s="325">
        <v>0</v>
      </c>
      <c r="DN129" s="325">
        <v>14665</v>
      </c>
      <c r="DO129" s="327">
        <v>957</v>
      </c>
      <c r="DP129" s="21">
        <f t="shared" si="6"/>
        <v>111567</v>
      </c>
    </row>
    <row r="130" spans="1:120" ht="15.75" thickBot="1" x14ac:dyDescent="0.3">
      <c r="A130" s="9" t="s">
        <v>215</v>
      </c>
      <c r="B130" s="325">
        <v>1174</v>
      </c>
      <c r="C130" s="325">
        <v>0</v>
      </c>
      <c r="D130" s="325">
        <v>0</v>
      </c>
      <c r="E130" s="325">
        <v>444</v>
      </c>
      <c r="F130" s="325">
        <v>545</v>
      </c>
      <c r="G130" s="326">
        <v>17247</v>
      </c>
      <c r="H130" s="325">
        <v>0</v>
      </c>
      <c r="I130" s="325">
        <v>293285</v>
      </c>
      <c r="J130" s="325">
        <v>0</v>
      </c>
      <c r="K130" s="325">
        <v>0</v>
      </c>
      <c r="L130" s="325">
        <v>0</v>
      </c>
      <c r="M130" s="325">
        <v>0</v>
      </c>
      <c r="N130" s="325">
        <v>12770</v>
      </c>
      <c r="O130" s="325">
        <v>0</v>
      </c>
      <c r="P130" s="325">
        <v>65080</v>
      </c>
      <c r="Q130" s="325">
        <v>0</v>
      </c>
      <c r="R130" s="325">
        <v>0</v>
      </c>
      <c r="S130" s="325">
        <v>4471</v>
      </c>
      <c r="T130" s="325">
        <v>0</v>
      </c>
      <c r="U130" s="325"/>
      <c r="V130" s="325">
        <v>0</v>
      </c>
      <c r="W130" s="325">
        <v>0</v>
      </c>
      <c r="X130" s="325">
        <v>151793</v>
      </c>
      <c r="Y130" s="325">
        <v>0</v>
      </c>
      <c r="Z130" s="325">
        <v>34448</v>
      </c>
      <c r="AA130" s="325">
        <v>0</v>
      </c>
      <c r="AB130" s="325">
        <v>0</v>
      </c>
      <c r="AC130" s="325">
        <v>0</v>
      </c>
      <c r="AD130" s="325">
        <v>0</v>
      </c>
      <c r="AE130" s="325">
        <v>63772</v>
      </c>
      <c r="AF130" s="325">
        <v>0</v>
      </c>
      <c r="AG130" s="325">
        <v>0</v>
      </c>
      <c r="AH130" s="325">
        <v>0</v>
      </c>
      <c r="AI130" s="325">
        <v>0</v>
      </c>
      <c r="AJ130" s="325"/>
      <c r="AK130" s="325">
        <v>0</v>
      </c>
      <c r="AL130" s="325">
        <v>0</v>
      </c>
      <c r="AM130" s="325">
        <v>200</v>
      </c>
      <c r="AN130" s="325">
        <v>0</v>
      </c>
      <c r="AO130" s="325"/>
      <c r="AP130" s="325">
        <v>0</v>
      </c>
      <c r="AQ130" s="325">
        <v>0</v>
      </c>
      <c r="AR130" s="325">
        <v>0</v>
      </c>
      <c r="AS130" s="325">
        <v>0</v>
      </c>
      <c r="AT130" s="325">
        <v>0</v>
      </c>
      <c r="AU130" s="325">
        <v>152</v>
      </c>
      <c r="AV130" s="325">
        <v>142768</v>
      </c>
      <c r="AW130" s="325">
        <v>0</v>
      </c>
      <c r="AX130" s="325">
        <v>0</v>
      </c>
      <c r="AY130" s="325">
        <v>0</v>
      </c>
      <c r="AZ130" s="325">
        <v>0</v>
      </c>
      <c r="BA130" s="325">
        <v>0</v>
      </c>
      <c r="BB130" s="325">
        <v>0</v>
      </c>
      <c r="BC130" s="325">
        <v>74129</v>
      </c>
      <c r="BD130" s="325">
        <v>0</v>
      </c>
      <c r="BE130" s="325">
        <v>0</v>
      </c>
      <c r="BF130" s="325">
        <v>14361</v>
      </c>
      <c r="BG130" s="325">
        <v>0</v>
      </c>
      <c r="BH130" s="325">
        <v>0</v>
      </c>
      <c r="BI130" s="325">
        <v>0</v>
      </c>
      <c r="BJ130" s="325">
        <v>0</v>
      </c>
      <c r="BK130" s="325">
        <v>3974</v>
      </c>
      <c r="BL130" s="325"/>
      <c r="BM130" s="325">
        <v>0</v>
      </c>
      <c r="BN130" s="325">
        <v>0</v>
      </c>
      <c r="BO130" s="325">
        <v>0</v>
      </c>
      <c r="BP130" s="325">
        <v>0</v>
      </c>
      <c r="BQ130" s="325">
        <v>0</v>
      </c>
      <c r="BR130" s="325"/>
      <c r="BS130" s="325">
        <v>862</v>
      </c>
      <c r="BT130" s="325">
        <v>24507</v>
      </c>
      <c r="BU130" s="325">
        <v>0</v>
      </c>
      <c r="BV130" s="325">
        <v>0</v>
      </c>
      <c r="BW130" s="325">
        <v>0</v>
      </c>
      <c r="BX130" s="325">
        <v>22790</v>
      </c>
      <c r="BY130" s="325"/>
      <c r="BZ130" s="325">
        <v>0</v>
      </c>
      <c r="CA130" s="325"/>
      <c r="CB130" s="325">
        <v>0</v>
      </c>
      <c r="CC130" s="325">
        <v>1124</v>
      </c>
      <c r="CD130" s="325">
        <v>0</v>
      </c>
      <c r="CE130" s="325">
        <v>0</v>
      </c>
      <c r="CF130" s="325">
        <v>0</v>
      </c>
      <c r="CG130" s="325">
        <v>0</v>
      </c>
      <c r="CH130" s="325">
        <v>463</v>
      </c>
      <c r="CI130" s="325">
        <v>0</v>
      </c>
      <c r="CJ130" s="325">
        <v>0</v>
      </c>
      <c r="CK130" s="325">
        <v>0</v>
      </c>
      <c r="CL130" s="325">
        <v>0</v>
      </c>
      <c r="CM130" s="325">
        <v>599132</v>
      </c>
      <c r="CN130" s="325">
        <v>55977</v>
      </c>
      <c r="CO130" s="325">
        <v>0</v>
      </c>
      <c r="CP130" s="325">
        <v>545</v>
      </c>
      <c r="CQ130" s="325">
        <v>0</v>
      </c>
      <c r="CR130" s="325"/>
      <c r="CS130" s="325">
        <v>0</v>
      </c>
      <c r="CT130" s="325">
        <v>0</v>
      </c>
      <c r="CU130" s="325">
        <v>0</v>
      </c>
      <c r="CV130" s="325">
        <v>0</v>
      </c>
      <c r="CW130" s="325">
        <v>0</v>
      </c>
      <c r="CX130" s="325">
        <v>0</v>
      </c>
      <c r="CY130" s="325">
        <v>0</v>
      </c>
      <c r="CZ130" s="325"/>
      <c r="DA130" s="325">
        <v>0</v>
      </c>
      <c r="DB130" s="325">
        <v>5403</v>
      </c>
      <c r="DC130" s="325">
        <v>0</v>
      </c>
      <c r="DD130" s="325">
        <v>0</v>
      </c>
      <c r="DE130" s="325">
        <v>0</v>
      </c>
      <c r="DF130" s="325">
        <v>0</v>
      </c>
      <c r="DG130" s="325">
        <v>49238</v>
      </c>
      <c r="DH130" s="325">
        <v>0</v>
      </c>
      <c r="DI130" s="325">
        <v>0</v>
      </c>
      <c r="DJ130" s="325">
        <v>110495</v>
      </c>
      <c r="DK130" s="325"/>
      <c r="DL130" s="325">
        <v>0</v>
      </c>
      <c r="DM130" s="325">
        <v>0</v>
      </c>
      <c r="DN130" s="325">
        <v>475570</v>
      </c>
      <c r="DO130" s="327">
        <v>14334</v>
      </c>
      <c r="DP130" s="21">
        <f t="shared" si="6"/>
        <v>2241053</v>
      </c>
    </row>
    <row r="131" spans="1:120" ht="15.75" thickBot="1" x14ac:dyDescent="0.3">
      <c r="A131" s="9" t="s">
        <v>197</v>
      </c>
      <c r="B131" s="325">
        <v>109847.99999999999</v>
      </c>
      <c r="C131" s="325">
        <v>0</v>
      </c>
      <c r="D131" s="325">
        <v>0</v>
      </c>
      <c r="E131" s="325">
        <v>30234.719999999998</v>
      </c>
      <c r="F131" s="325">
        <v>0</v>
      </c>
      <c r="G131" s="339">
        <v>1439750.6400000001</v>
      </c>
      <c r="H131" s="325">
        <v>0</v>
      </c>
      <c r="I131" s="325">
        <v>19601727.780000001</v>
      </c>
      <c r="J131" s="325">
        <v>0</v>
      </c>
      <c r="K131" s="325">
        <v>0</v>
      </c>
      <c r="L131" s="325">
        <v>0</v>
      </c>
      <c r="M131" s="325">
        <v>0</v>
      </c>
      <c r="N131" s="325">
        <v>1475902.08</v>
      </c>
      <c r="O131" s="325">
        <v>0</v>
      </c>
      <c r="P131" s="325">
        <v>4865229.9600000018</v>
      </c>
      <c r="Q131" s="325">
        <v>0</v>
      </c>
      <c r="R131" s="325">
        <v>0</v>
      </c>
      <c r="S131" s="325">
        <v>482708.27999999997</v>
      </c>
      <c r="T131" s="325">
        <v>0</v>
      </c>
      <c r="U131" s="325"/>
      <c r="V131" s="325">
        <v>0</v>
      </c>
      <c r="W131" s="325">
        <v>0</v>
      </c>
      <c r="X131" s="325">
        <v>18717989.879999995</v>
      </c>
      <c r="Y131" s="325">
        <v>0</v>
      </c>
      <c r="Z131" s="325">
        <v>3489393.12</v>
      </c>
      <c r="AA131" s="325">
        <v>0</v>
      </c>
      <c r="AB131" s="325">
        <v>0</v>
      </c>
      <c r="AC131" s="325">
        <v>0</v>
      </c>
      <c r="AD131" s="325">
        <v>0</v>
      </c>
      <c r="AE131" s="325">
        <v>9292624.5600000024</v>
      </c>
      <c r="AF131" s="325">
        <v>0</v>
      </c>
      <c r="AG131" s="325">
        <v>0</v>
      </c>
      <c r="AH131" s="325">
        <v>0</v>
      </c>
      <c r="AI131" s="325">
        <v>0</v>
      </c>
      <c r="AJ131" s="325"/>
      <c r="AK131" s="325">
        <v>0</v>
      </c>
      <c r="AL131" s="325">
        <v>0</v>
      </c>
      <c r="AM131" s="325">
        <v>13843.199999999999</v>
      </c>
      <c r="AN131" s="325">
        <v>0</v>
      </c>
      <c r="AO131" s="325"/>
      <c r="AP131" s="325">
        <v>0</v>
      </c>
      <c r="AQ131" s="325">
        <v>0</v>
      </c>
      <c r="AR131" s="325">
        <v>0</v>
      </c>
      <c r="AS131" s="325">
        <v>0</v>
      </c>
      <c r="AT131" s="325">
        <v>0</v>
      </c>
      <c r="AU131" s="325">
        <v>29280.6</v>
      </c>
      <c r="AV131" s="325">
        <v>8296823.1599999992</v>
      </c>
      <c r="AW131" s="325">
        <v>0</v>
      </c>
      <c r="AX131" s="325">
        <v>0</v>
      </c>
      <c r="AY131" s="325">
        <v>0</v>
      </c>
      <c r="AZ131" s="325">
        <v>0</v>
      </c>
      <c r="BA131" s="325">
        <v>0</v>
      </c>
      <c r="BB131" s="325">
        <v>0</v>
      </c>
      <c r="BC131" s="325">
        <v>7467979.3200000003</v>
      </c>
      <c r="BD131" s="325">
        <v>0</v>
      </c>
      <c r="BE131" s="325">
        <v>0</v>
      </c>
      <c r="BF131" s="325">
        <v>979113.84</v>
      </c>
      <c r="BG131" s="325">
        <v>0</v>
      </c>
      <c r="BH131" s="325">
        <v>0</v>
      </c>
      <c r="BI131" s="325">
        <v>0</v>
      </c>
      <c r="BJ131" s="325">
        <v>0</v>
      </c>
      <c r="BK131" s="325">
        <v>783930.72</v>
      </c>
      <c r="BL131" s="325"/>
      <c r="BM131" s="325">
        <v>0</v>
      </c>
      <c r="BN131" s="325">
        <v>0</v>
      </c>
      <c r="BO131" s="325">
        <v>0</v>
      </c>
      <c r="BP131" s="325">
        <v>0</v>
      </c>
      <c r="BQ131" s="325">
        <v>0</v>
      </c>
      <c r="BR131" s="325"/>
      <c r="BS131" s="325">
        <v>89652.6</v>
      </c>
      <c r="BT131" s="325">
        <v>3478870.92</v>
      </c>
      <c r="BU131" s="325">
        <v>0</v>
      </c>
      <c r="BV131" s="325">
        <v>0</v>
      </c>
      <c r="BW131" s="325">
        <v>0</v>
      </c>
      <c r="BX131" s="325">
        <v>2568398.7600000002</v>
      </c>
      <c r="BY131" s="325"/>
      <c r="BZ131" s="325">
        <v>0</v>
      </c>
      <c r="CA131" s="325"/>
      <c r="CB131" s="325">
        <v>0</v>
      </c>
      <c r="CC131" s="325">
        <v>93024.72</v>
      </c>
      <c r="CD131" s="325">
        <v>0</v>
      </c>
      <c r="CE131" s="325">
        <v>0</v>
      </c>
      <c r="CF131" s="325">
        <v>0</v>
      </c>
      <c r="CG131" s="325">
        <v>0</v>
      </c>
      <c r="CH131" s="325">
        <v>0</v>
      </c>
      <c r="CI131" s="325">
        <v>0</v>
      </c>
      <c r="CJ131" s="325">
        <v>0</v>
      </c>
      <c r="CK131" s="325">
        <v>0</v>
      </c>
      <c r="CL131" s="325">
        <v>0</v>
      </c>
      <c r="CM131" s="325">
        <v>81946478.400000006</v>
      </c>
      <c r="CN131" s="325">
        <v>5074204.5600000005</v>
      </c>
      <c r="CO131" s="325">
        <v>0</v>
      </c>
      <c r="CP131" s="325">
        <v>56920.800000000003</v>
      </c>
      <c r="CQ131" s="325">
        <v>0</v>
      </c>
      <c r="CR131" s="325"/>
      <c r="CS131" s="325">
        <v>0</v>
      </c>
      <c r="CT131" s="325">
        <v>0</v>
      </c>
      <c r="CU131" s="325">
        <v>0</v>
      </c>
      <c r="CV131" s="325">
        <v>0</v>
      </c>
      <c r="CW131" s="325">
        <v>0</v>
      </c>
      <c r="CX131" s="325">
        <v>0</v>
      </c>
      <c r="CY131" s="325">
        <v>0</v>
      </c>
      <c r="CZ131" s="325"/>
      <c r="DA131" s="325">
        <v>0</v>
      </c>
      <c r="DB131" s="325">
        <v>489130.92</v>
      </c>
      <c r="DC131" s="325">
        <v>0</v>
      </c>
      <c r="DD131" s="325">
        <v>0</v>
      </c>
      <c r="DE131" s="325">
        <v>0</v>
      </c>
      <c r="DF131" s="325">
        <v>0</v>
      </c>
      <c r="DG131" s="325">
        <v>5357963.76</v>
      </c>
      <c r="DH131" s="325">
        <v>0</v>
      </c>
      <c r="DI131" s="325">
        <v>0</v>
      </c>
      <c r="DJ131" s="325">
        <v>8293980.3599999985</v>
      </c>
      <c r="DK131" s="325"/>
      <c r="DL131" s="325">
        <v>0</v>
      </c>
      <c r="DM131" s="325">
        <v>0</v>
      </c>
      <c r="DN131" s="325">
        <v>34448543.759999998</v>
      </c>
      <c r="DO131" s="327">
        <v>1906929</v>
      </c>
      <c r="DP131" s="21">
        <f t="shared" si="6"/>
        <v>220880478.41999999</v>
      </c>
    </row>
    <row r="132" spans="1:120" ht="15.75" thickBot="1" x14ac:dyDescent="0.3">
      <c r="A132" s="9" t="s">
        <v>198</v>
      </c>
      <c r="B132" s="325">
        <v>27461.999999999996</v>
      </c>
      <c r="C132" s="325">
        <v>0</v>
      </c>
      <c r="D132" s="325">
        <v>0</v>
      </c>
      <c r="E132" s="325">
        <v>6046.9440000000004</v>
      </c>
      <c r="F132" s="325">
        <v>0</v>
      </c>
      <c r="G132" s="339">
        <v>287950.12799999997</v>
      </c>
      <c r="H132" s="325">
        <v>0</v>
      </c>
      <c r="I132" s="325">
        <v>3920345.5559999994</v>
      </c>
      <c r="J132" s="325">
        <v>0</v>
      </c>
      <c r="K132" s="325">
        <v>0</v>
      </c>
      <c r="L132" s="325">
        <v>0</v>
      </c>
      <c r="M132" s="325">
        <v>0</v>
      </c>
      <c r="N132" s="325">
        <v>295180.41599999997</v>
      </c>
      <c r="O132" s="325">
        <v>0</v>
      </c>
      <c r="P132" s="325">
        <v>973045.99200000009</v>
      </c>
      <c r="Q132" s="325">
        <v>0</v>
      </c>
      <c r="R132" s="325">
        <v>0</v>
      </c>
      <c r="S132" s="325">
        <v>96541.655999999988</v>
      </c>
      <c r="T132" s="325">
        <v>0</v>
      </c>
      <c r="U132" s="325"/>
      <c r="V132" s="325">
        <v>0</v>
      </c>
      <c r="W132" s="325">
        <v>0</v>
      </c>
      <c r="X132" s="325">
        <v>3743597.9760000026</v>
      </c>
      <c r="Y132" s="325">
        <v>0</v>
      </c>
      <c r="Z132" s="325">
        <v>697878.62400000007</v>
      </c>
      <c r="AA132" s="325">
        <v>0</v>
      </c>
      <c r="AB132" s="325">
        <v>0</v>
      </c>
      <c r="AC132" s="325">
        <v>0</v>
      </c>
      <c r="AD132" s="325">
        <v>0</v>
      </c>
      <c r="AE132" s="325">
        <v>1858524.912</v>
      </c>
      <c r="AF132" s="325">
        <v>0</v>
      </c>
      <c r="AG132" s="325">
        <v>0</v>
      </c>
      <c r="AH132" s="325">
        <v>0</v>
      </c>
      <c r="AI132" s="325">
        <v>0</v>
      </c>
      <c r="AJ132" s="325"/>
      <c r="AK132" s="325">
        <v>0</v>
      </c>
      <c r="AL132" s="325">
        <v>0</v>
      </c>
      <c r="AM132" s="325">
        <v>2768.64</v>
      </c>
      <c r="AN132" s="325">
        <v>0</v>
      </c>
      <c r="AO132" s="325"/>
      <c r="AP132" s="325">
        <v>0</v>
      </c>
      <c r="AQ132" s="325">
        <v>0</v>
      </c>
      <c r="AR132" s="325">
        <v>0</v>
      </c>
      <c r="AS132" s="325">
        <v>0</v>
      </c>
      <c r="AT132" s="325">
        <v>0</v>
      </c>
      <c r="AU132" s="325">
        <v>5856.12</v>
      </c>
      <c r="AV132" s="325">
        <v>1659364.6320000002</v>
      </c>
      <c r="AW132" s="325">
        <v>0</v>
      </c>
      <c r="AX132" s="325">
        <v>0</v>
      </c>
      <c r="AY132" s="325">
        <v>0</v>
      </c>
      <c r="AZ132" s="325">
        <v>0</v>
      </c>
      <c r="BA132" s="325">
        <v>0</v>
      </c>
      <c r="BB132" s="325">
        <v>0</v>
      </c>
      <c r="BC132" s="325">
        <v>1493595.8640000001</v>
      </c>
      <c r="BD132" s="325">
        <v>0</v>
      </c>
      <c r="BE132" s="325">
        <v>0</v>
      </c>
      <c r="BF132" s="325">
        <v>195822.76800000001</v>
      </c>
      <c r="BG132" s="325">
        <v>0</v>
      </c>
      <c r="BH132" s="325">
        <v>0</v>
      </c>
      <c r="BI132" s="325">
        <v>0</v>
      </c>
      <c r="BJ132" s="325">
        <v>0</v>
      </c>
      <c r="BK132" s="325">
        <v>156786.144</v>
      </c>
      <c r="BL132" s="325"/>
      <c r="BM132" s="325">
        <v>0</v>
      </c>
      <c r="BN132" s="325">
        <v>0</v>
      </c>
      <c r="BO132" s="325">
        <v>0</v>
      </c>
      <c r="BP132" s="325">
        <v>0</v>
      </c>
      <c r="BQ132" s="325">
        <v>0</v>
      </c>
      <c r="BR132" s="325"/>
      <c r="BS132" s="325">
        <v>17930.52</v>
      </c>
      <c r="BT132" s="325">
        <v>695774.18399999989</v>
      </c>
      <c r="BU132" s="325">
        <v>0</v>
      </c>
      <c r="BV132" s="325">
        <v>0</v>
      </c>
      <c r="BW132" s="325">
        <v>0</v>
      </c>
      <c r="BX132" s="325">
        <v>513679.75200000004</v>
      </c>
      <c r="BY132" s="325"/>
      <c r="BZ132" s="325">
        <v>0</v>
      </c>
      <c r="CA132" s="325"/>
      <c r="CB132" s="325">
        <v>0</v>
      </c>
      <c r="CC132" s="325">
        <v>18604.944</v>
      </c>
      <c r="CD132" s="325">
        <v>0</v>
      </c>
      <c r="CE132" s="325">
        <v>0</v>
      </c>
      <c r="CF132" s="325">
        <v>0</v>
      </c>
      <c r="CG132" s="325">
        <v>0</v>
      </c>
      <c r="CH132" s="325">
        <v>0</v>
      </c>
      <c r="CI132" s="325">
        <v>0</v>
      </c>
      <c r="CJ132" s="325">
        <v>0</v>
      </c>
      <c r="CK132" s="325">
        <v>0</v>
      </c>
      <c r="CL132" s="325">
        <v>0</v>
      </c>
      <c r="CM132" s="325">
        <v>24583943.52</v>
      </c>
      <c r="CN132" s="325">
        <v>1014840.9120000002</v>
      </c>
      <c r="CO132" s="325">
        <v>0</v>
      </c>
      <c r="CP132" s="325">
        <v>11384.160000000002</v>
      </c>
      <c r="CQ132" s="325">
        <v>0</v>
      </c>
      <c r="CR132" s="325"/>
      <c r="CS132" s="325">
        <v>0</v>
      </c>
      <c r="CT132" s="325">
        <v>0</v>
      </c>
      <c r="CU132" s="325">
        <v>0</v>
      </c>
      <c r="CV132" s="325">
        <v>0</v>
      </c>
      <c r="CW132" s="325">
        <v>0</v>
      </c>
      <c r="CX132" s="325">
        <v>0</v>
      </c>
      <c r="CY132" s="325">
        <v>0</v>
      </c>
      <c r="CZ132" s="325"/>
      <c r="DA132" s="325">
        <v>0</v>
      </c>
      <c r="DB132" s="325">
        <v>97826.184000000008</v>
      </c>
      <c r="DC132" s="325">
        <v>0</v>
      </c>
      <c r="DD132" s="325">
        <v>0</v>
      </c>
      <c r="DE132" s="325">
        <v>0</v>
      </c>
      <c r="DF132" s="325">
        <v>0</v>
      </c>
      <c r="DG132" s="325">
        <v>1071592.7520000001</v>
      </c>
      <c r="DH132" s="325">
        <v>0</v>
      </c>
      <c r="DI132" s="325">
        <v>0</v>
      </c>
      <c r="DJ132" s="325">
        <v>1658796.0720000004</v>
      </c>
      <c r="DK132" s="325"/>
      <c r="DL132" s="325">
        <v>0</v>
      </c>
      <c r="DM132" s="325">
        <v>0</v>
      </c>
      <c r="DN132" s="325">
        <v>6889708.7520000003</v>
      </c>
      <c r="DO132" s="327">
        <v>381385.8000000001</v>
      </c>
      <c r="DP132" s="21">
        <f t="shared" si="6"/>
        <v>52376235.923999995</v>
      </c>
    </row>
    <row r="133" spans="1:120" ht="15.75" thickBot="1" x14ac:dyDescent="0.3">
      <c r="A133" s="9" t="s">
        <v>199</v>
      </c>
      <c r="B133" s="325">
        <v>6865.4999999999991</v>
      </c>
      <c r="C133" s="325">
        <v>0</v>
      </c>
      <c r="D133" s="325">
        <v>0</v>
      </c>
      <c r="E133" s="325">
        <v>1088.44992</v>
      </c>
      <c r="F133" s="325">
        <v>0</v>
      </c>
      <c r="G133" s="339">
        <v>51831.02304</v>
      </c>
      <c r="H133" s="325">
        <v>0</v>
      </c>
      <c r="I133" s="325">
        <v>705662.20007999975</v>
      </c>
      <c r="J133" s="325">
        <v>0</v>
      </c>
      <c r="K133" s="325">
        <v>0</v>
      </c>
      <c r="L133" s="325">
        <v>0</v>
      </c>
      <c r="M133" s="325">
        <v>0</v>
      </c>
      <c r="N133" s="325">
        <v>53132.474879999994</v>
      </c>
      <c r="O133" s="325">
        <v>0</v>
      </c>
      <c r="P133" s="325">
        <v>175148.27856000004</v>
      </c>
      <c r="Q133" s="325">
        <v>0</v>
      </c>
      <c r="R133" s="325">
        <v>0</v>
      </c>
      <c r="S133" s="325">
        <v>17377.498080000001</v>
      </c>
      <c r="T133" s="325">
        <v>0</v>
      </c>
      <c r="U133" s="325"/>
      <c r="V133" s="325">
        <v>0</v>
      </c>
      <c r="W133" s="325">
        <v>0</v>
      </c>
      <c r="X133" s="325">
        <v>673847.63567999995</v>
      </c>
      <c r="Y133" s="325">
        <v>0</v>
      </c>
      <c r="Z133" s="325">
        <v>125618.15231999996</v>
      </c>
      <c r="AA133" s="325">
        <v>0</v>
      </c>
      <c r="AB133" s="325">
        <v>0</v>
      </c>
      <c r="AC133" s="325">
        <v>0</v>
      </c>
      <c r="AD133" s="325">
        <v>0</v>
      </c>
      <c r="AE133" s="325">
        <v>334534.48416000005</v>
      </c>
      <c r="AF133" s="325">
        <v>0</v>
      </c>
      <c r="AG133" s="325">
        <v>0</v>
      </c>
      <c r="AH133" s="325">
        <v>0</v>
      </c>
      <c r="AI133" s="325">
        <v>0</v>
      </c>
      <c r="AJ133" s="325"/>
      <c r="AK133" s="325">
        <v>0</v>
      </c>
      <c r="AL133" s="325">
        <v>0</v>
      </c>
      <c r="AM133" s="325">
        <v>498.35519999999997</v>
      </c>
      <c r="AN133" s="325">
        <v>0</v>
      </c>
      <c r="AO133" s="325"/>
      <c r="AP133" s="325">
        <v>0</v>
      </c>
      <c r="AQ133" s="325">
        <v>0</v>
      </c>
      <c r="AR133" s="325">
        <v>0</v>
      </c>
      <c r="AS133" s="325">
        <v>0</v>
      </c>
      <c r="AT133" s="325">
        <v>0</v>
      </c>
      <c r="AU133" s="325">
        <v>1054.1016</v>
      </c>
      <c r="AV133" s="325">
        <v>298685.63376</v>
      </c>
      <c r="AW133" s="325">
        <v>0</v>
      </c>
      <c r="AX133" s="325">
        <v>0</v>
      </c>
      <c r="AY133" s="325">
        <v>0</v>
      </c>
      <c r="AZ133" s="325">
        <v>0</v>
      </c>
      <c r="BA133" s="325">
        <v>0</v>
      </c>
      <c r="BB133" s="325">
        <v>0</v>
      </c>
      <c r="BC133" s="325">
        <v>268847.25552000006</v>
      </c>
      <c r="BD133" s="325">
        <v>0</v>
      </c>
      <c r="BE133" s="325">
        <v>0</v>
      </c>
      <c r="BF133" s="325">
        <v>35248.098239999985</v>
      </c>
      <c r="BG133" s="325">
        <v>0</v>
      </c>
      <c r="BH133" s="325">
        <v>0</v>
      </c>
      <c r="BI133" s="325">
        <v>0</v>
      </c>
      <c r="BJ133" s="325">
        <v>0</v>
      </c>
      <c r="BK133" s="325">
        <v>28221.50592</v>
      </c>
      <c r="BL133" s="325"/>
      <c r="BM133" s="325">
        <v>0</v>
      </c>
      <c r="BN133" s="325">
        <v>0</v>
      </c>
      <c r="BO133" s="325">
        <v>0</v>
      </c>
      <c r="BP133" s="325">
        <v>0</v>
      </c>
      <c r="BQ133" s="325">
        <v>0</v>
      </c>
      <c r="BR133" s="325"/>
      <c r="BS133" s="325">
        <v>3227.4935999999998</v>
      </c>
      <c r="BT133" s="325">
        <v>125239.35311999999</v>
      </c>
      <c r="BU133" s="325">
        <v>0</v>
      </c>
      <c r="BV133" s="325">
        <v>0</v>
      </c>
      <c r="BW133" s="325">
        <v>0</v>
      </c>
      <c r="BX133" s="325">
        <v>92462.355359999972</v>
      </c>
      <c r="BY133" s="325"/>
      <c r="BZ133" s="325">
        <v>0</v>
      </c>
      <c r="CA133" s="325"/>
      <c r="CB133" s="325">
        <v>0</v>
      </c>
      <c r="CC133" s="325">
        <v>3348.8899200000001</v>
      </c>
      <c r="CD133" s="325">
        <v>0</v>
      </c>
      <c r="CE133" s="325">
        <v>0</v>
      </c>
      <c r="CF133" s="325">
        <v>0</v>
      </c>
      <c r="CG133" s="325">
        <v>0</v>
      </c>
      <c r="CH133" s="325">
        <v>0</v>
      </c>
      <c r="CI133" s="325">
        <v>0</v>
      </c>
      <c r="CJ133" s="325">
        <v>0</v>
      </c>
      <c r="CK133" s="325">
        <v>0</v>
      </c>
      <c r="CL133" s="325">
        <v>0</v>
      </c>
      <c r="CM133" s="325">
        <v>5326521.0960000027</v>
      </c>
      <c r="CN133" s="325">
        <v>182671.36416000003</v>
      </c>
      <c r="CO133" s="325">
        <v>0</v>
      </c>
      <c r="CP133" s="325">
        <v>2049.1487999999999</v>
      </c>
      <c r="CQ133" s="325">
        <v>0</v>
      </c>
      <c r="CR133" s="325"/>
      <c r="CS133" s="325">
        <v>0</v>
      </c>
      <c r="CT133" s="325">
        <v>0</v>
      </c>
      <c r="CU133" s="325">
        <v>0</v>
      </c>
      <c r="CV133" s="325">
        <v>0</v>
      </c>
      <c r="CW133" s="325">
        <v>0</v>
      </c>
      <c r="CX133" s="325">
        <v>0</v>
      </c>
      <c r="CY133" s="325">
        <v>0</v>
      </c>
      <c r="CZ133" s="325"/>
      <c r="DA133" s="325">
        <v>0</v>
      </c>
      <c r="DB133" s="325">
        <v>17608.71312</v>
      </c>
      <c r="DC133" s="325">
        <v>0</v>
      </c>
      <c r="DD133" s="325">
        <v>0</v>
      </c>
      <c r="DE133" s="325">
        <v>0</v>
      </c>
      <c r="DF133" s="325">
        <v>0</v>
      </c>
      <c r="DG133" s="325">
        <v>192886.69535999998</v>
      </c>
      <c r="DH133" s="325">
        <v>0</v>
      </c>
      <c r="DI133" s="325">
        <v>0</v>
      </c>
      <c r="DJ133" s="325">
        <v>298583.29295999999</v>
      </c>
      <c r="DK133" s="325"/>
      <c r="DL133" s="325">
        <v>0</v>
      </c>
      <c r="DM133" s="325">
        <v>0</v>
      </c>
      <c r="DN133" s="325">
        <v>1240147.5753599999</v>
      </c>
      <c r="DO133" s="327">
        <v>68649.444000000003</v>
      </c>
      <c r="DP133" s="21">
        <f t="shared" si="6"/>
        <v>10331056.068720004</v>
      </c>
    </row>
    <row r="134" spans="1:120" ht="15.75" thickBot="1" x14ac:dyDescent="0.3">
      <c r="A134" s="9" t="s">
        <v>200</v>
      </c>
      <c r="B134" s="325">
        <v>144175.49999999997</v>
      </c>
      <c r="C134" s="325">
        <v>0</v>
      </c>
      <c r="D134" s="325">
        <v>0</v>
      </c>
      <c r="E134" s="325">
        <v>37370.113919999996</v>
      </c>
      <c r="F134" s="325">
        <v>0</v>
      </c>
      <c r="G134" s="339">
        <v>1779531.79104</v>
      </c>
      <c r="H134" s="325">
        <v>0</v>
      </c>
      <c r="I134" s="325">
        <v>24227735.536079999</v>
      </c>
      <c r="J134" s="325">
        <v>0</v>
      </c>
      <c r="K134" s="325">
        <v>0</v>
      </c>
      <c r="L134" s="325">
        <v>0</v>
      </c>
      <c r="M134" s="325">
        <v>0</v>
      </c>
      <c r="N134" s="325">
        <v>1824214.9708799999</v>
      </c>
      <c r="O134" s="325">
        <v>0</v>
      </c>
      <c r="P134" s="325">
        <v>6013424.2305600019</v>
      </c>
      <c r="Q134" s="325">
        <v>0</v>
      </c>
      <c r="R134" s="325">
        <v>0</v>
      </c>
      <c r="S134" s="325">
        <v>596627.43408000004</v>
      </c>
      <c r="T134" s="325">
        <v>0</v>
      </c>
      <c r="U134" s="325"/>
      <c r="V134" s="325">
        <v>0</v>
      </c>
      <c r="W134" s="325">
        <v>0</v>
      </c>
      <c r="X134" s="325">
        <v>23135435.49168</v>
      </c>
      <c r="Y134" s="325">
        <v>0</v>
      </c>
      <c r="Z134" s="325">
        <v>4312889.8963200003</v>
      </c>
      <c r="AA134" s="325">
        <v>0</v>
      </c>
      <c r="AB134" s="325">
        <v>0</v>
      </c>
      <c r="AC134" s="325">
        <v>0</v>
      </c>
      <c r="AD134" s="325">
        <v>0</v>
      </c>
      <c r="AE134" s="325">
        <v>11485683.956160003</v>
      </c>
      <c r="AF134" s="325">
        <v>0</v>
      </c>
      <c r="AG134" s="325">
        <v>0</v>
      </c>
      <c r="AH134" s="325">
        <v>0</v>
      </c>
      <c r="AI134" s="325">
        <v>0</v>
      </c>
      <c r="AJ134" s="325"/>
      <c r="AK134" s="325">
        <v>0</v>
      </c>
      <c r="AL134" s="325">
        <v>0</v>
      </c>
      <c r="AM134" s="325">
        <v>17110.195200000002</v>
      </c>
      <c r="AN134" s="325">
        <v>0</v>
      </c>
      <c r="AO134" s="325"/>
      <c r="AP134" s="325">
        <v>0</v>
      </c>
      <c r="AQ134" s="325">
        <v>0</v>
      </c>
      <c r="AR134" s="325">
        <v>0</v>
      </c>
      <c r="AS134" s="325">
        <v>0</v>
      </c>
      <c r="AT134" s="325">
        <v>0</v>
      </c>
      <c r="AU134" s="325">
        <v>36190.821600000003</v>
      </c>
      <c r="AV134" s="325">
        <v>10254873.425759999</v>
      </c>
      <c r="AW134" s="325">
        <v>0</v>
      </c>
      <c r="AX134" s="325">
        <v>0</v>
      </c>
      <c r="AY134" s="325">
        <v>0</v>
      </c>
      <c r="AZ134" s="325">
        <v>0</v>
      </c>
      <c r="BA134" s="325">
        <v>0</v>
      </c>
      <c r="BB134" s="325">
        <v>0</v>
      </c>
      <c r="BC134" s="325">
        <v>9230422.4395199995</v>
      </c>
      <c r="BD134" s="325">
        <v>0</v>
      </c>
      <c r="BE134" s="325">
        <v>0</v>
      </c>
      <c r="BF134" s="325">
        <v>1210184.70624</v>
      </c>
      <c r="BG134" s="325">
        <v>0</v>
      </c>
      <c r="BH134" s="325">
        <v>0</v>
      </c>
      <c r="BI134" s="325">
        <v>0</v>
      </c>
      <c r="BJ134" s="325">
        <v>0</v>
      </c>
      <c r="BK134" s="325">
        <v>968938.36991999997</v>
      </c>
      <c r="BL134" s="325"/>
      <c r="BM134" s="325">
        <v>0</v>
      </c>
      <c r="BN134" s="325">
        <v>0</v>
      </c>
      <c r="BO134" s="325">
        <v>0</v>
      </c>
      <c r="BP134" s="325">
        <v>0</v>
      </c>
      <c r="BQ134" s="325">
        <v>0</v>
      </c>
      <c r="BR134" s="325"/>
      <c r="BS134" s="325">
        <v>110810.61360000001</v>
      </c>
      <c r="BT134" s="325">
        <v>4299884.4571199995</v>
      </c>
      <c r="BU134" s="325">
        <v>0</v>
      </c>
      <c r="BV134" s="325">
        <v>0</v>
      </c>
      <c r="BW134" s="325">
        <v>0</v>
      </c>
      <c r="BX134" s="325">
        <v>3174540.86736</v>
      </c>
      <c r="BY134" s="325"/>
      <c r="BZ134" s="325">
        <v>0</v>
      </c>
      <c r="CA134" s="325"/>
      <c r="CB134" s="325">
        <v>0</v>
      </c>
      <c r="CC134" s="325">
        <v>114978.55392000001</v>
      </c>
      <c r="CD134" s="325">
        <v>0</v>
      </c>
      <c r="CE134" s="325">
        <v>0</v>
      </c>
      <c r="CF134" s="325">
        <v>0</v>
      </c>
      <c r="CG134" s="325">
        <v>0</v>
      </c>
      <c r="CH134" s="325">
        <v>0</v>
      </c>
      <c r="CI134" s="325">
        <v>0</v>
      </c>
      <c r="CJ134" s="325">
        <v>0</v>
      </c>
      <c r="CK134" s="325">
        <v>0</v>
      </c>
      <c r="CL134" s="325">
        <v>0</v>
      </c>
      <c r="CM134" s="325">
        <v>111856943.016</v>
      </c>
      <c r="CN134" s="325">
        <v>6271716.8361600013</v>
      </c>
      <c r="CO134" s="325">
        <v>0</v>
      </c>
      <c r="CP134" s="325">
        <v>70354.108800000002</v>
      </c>
      <c r="CQ134" s="325">
        <v>0</v>
      </c>
      <c r="CR134" s="325"/>
      <c r="CS134" s="325">
        <v>0</v>
      </c>
      <c r="CT134" s="325">
        <v>0</v>
      </c>
      <c r="CU134" s="325">
        <v>0</v>
      </c>
      <c r="CV134" s="325">
        <v>0</v>
      </c>
      <c r="CW134" s="325">
        <v>0</v>
      </c>
      <c r="CX134" s="325">
        <v>0</v>
      </c>
      <c r="CY134" s="325">
        <v>0</v>
      </c>
      <c r="CZ134" s="325"/>
      <c r="DA134" s="325">
        <v>0</v>
      </c>
      <c r="DB134" s="325">
        <v>604565.81712000002</v>
      </c>
      <c r="DC134" s="325">
        <v>0</v>
      </c>
      <c r="DD134" s="325">
        <v>0</v>
      </c>
      <c r="DE134" s="325">
        <v>0</v>
      </c>
      <c r="DF134" s="325">
        <v>0</v>
      </c>
      <c r="DG134" s="325">
        <v>6622443.2073600003</v>
      </c>
      <c r="DH134" s="325">
        <v>0</v>
      </c>
      <c r="DI134" s="325">
        <v>0</v>
      </c>
      <c r="DJ134" s="325">
        <v>10251359.724959997</v>
      </c>
      <c r="DK134" s="325"/>
      <c r="DL134" s="325">
        <v>0</v>
      </c>
      <c r="DM134" s="325">
        <v>0</v>
      </c>
      <c r="DN134" s="325">
        <v>42578400.087359995</v>
      </c>
      <c r="DO134" s="327">
        <v>2356964.2440000004</v>
      </c>
      <c r="DP134" s="21">
        <f t="shared" si="6"/>
        <v>283587770.41272002</v>
      </c>
    </row>
    <row r="135" spans="1:120" ht="15.75" thickBot="1" x14ac:dyDescent="0.3">
      <c r="A135" s="6" t="s">
        <v>253</v>
      </c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  <c r="BK135" s="332"/>
      <c r="BL135" s="332"/>
      <c r="BM135" s="332"/>
      <c r="BN135" s="332"/>
      <c r="BO135" s="332"/>
      <c r="BP135" s="332"/>
      <c r="BQ135" s="332"/>
      <c r="BR135" s="332"/>
      <c r="BS135" s="332"/>
      <c r="BT135" s="332"/>
      <c r="BU135" s="332"/>
      <c r="BV135" s="332"/>
      <c r="BW135" s="332"/>
      <c r="BX135" s="332"/>
      <c r="BY135" s="332"/>
      <c r="BZ135" s="332"/>
      <c r="CA135" s="332"/>
      <c r="CB135" s="332"/>
      <c r="CC135" s="332"/>
      <c r="CD135" s="332"/>
      <c r="CE135" s="332"/>
      <c r="CF135" s="332"/>
      <c r="CG135" s="332"/>
      <c r="CH135" s="332"/>
      <c r="CI135" s="332"/>
      <c r="CJ135" s="332"/>
      <c r="CK135" s="332"/>
      <c r="CL135" s="332"/>
      <c r="CM135" s="332"/>
      <c r="CN135" s="332"/>
      <c r="CO135" s="332"/>
      <c r="CP135" s="332"/>
      <c r="CQ135" s="332"/>
      <c r="CR135" s="332"/>
      <c r="CS135" s="332"/>
      <c r="CT135" s="332"/>
      <c r="CU135" s="332"/>
      <c r="CV135" s="332"/>
      <c r="CW135" s="332"/>
      <c r="CX135" s="332"/>
      <c r="CY135" s="332"/>
      <c r="CZ135" s="332"/>
      <c r="DA135" s="332"/>
      <c r="DB135" s="332"/>
      <c r="DC135" s="332"/>
      <c r="DD135" s="332"/>
      <c r="DE135" s="332"/>
      <c r="DF135" s="332"/>
      <c r="DG135" s="332"/>
      <c r="DH135" s="332"/>
      <c r="DI135" s="332"/>
      <c r="DJ135" s="332"/>
      <c r="DK135" s="332"/>
      <c r="DL135" s="332"/>
      <c r="DM135" s="332"/>
      <c r="DN135" s="332"/>
      <c r="DO135" s="332"/>
      <c r="DP135" s="23"/>
    </row>
    <row r="136" spans="1:120" ht="15.75" thickBot="1" x14ac:dyDescent="0.3">
      <c r="A136" s="9" t="s">
        <v>216</v>
      </c>
      <c r="B136" s="325" t="s">
        <v>267</v>
      </c>
      <c r="C136" s="325" t="s">
        <v>267</v>
      </c>
      <c r="D136" s="325" t="s">
        <v>267</v>
      </c>
      <c r="E136" s="325" t="s">
        <v>267</v>
      </c>
      <c r="F136" s="325" t="s">
        <v>267</v>
      </c>
      <c r="G136" s="340" t="s">
        <v>267</v>
      </c>
      <c r="H136" s="325">
        <v>0</v>
      </c>
      <c r="I136" s="325" t="s">
        <v>267</v>
      </c>
      <c r="J136" s="325" t="s">
        <v>267</v>
      </c>
      <c r="K136" s="325">
        <v>0</v>
      </c>
      <c r="L136" s="325">
        <v>0</v>
      </c>
      <c r="M136" s="325">
        <v>0</v>
      </c>
      <c r="N136" s="325" t="s">
        <v>267</v>
      </c>
      <c r="O136" s="325">
        <v>0</v>
      </c>
      <c r="P136" s="325">
        <v>0</v>
      </c>
      <c r="Q136" s="325" t="s">
        <v>267</v>
      </c>
      <c r="R136" s="325" t="s">
        <v>267</v>
      </c>
      <c r="S136" s="325" t="s">
        <v>267</v>
      </c>
      <c r="T136" s="325">
        <v>0</v>
      </c>
      <c r="U136" s="325"/>
      <c r="V136" s="325" t="s">
        <v>267</v>
      </c>
      <c r="W136" s="325" t="s">
        <v>267</v>
      </c>
      <c r="X136" s="325" t="s">
        <v>267</v>
      </c>
      <c r="Y136" s="325" t="s">
        <v>267</v>
      </c>
      <c r="Z136" s="325" t="s">
        <v>267</v>
      </c>
      <c r="AA136" s="325" t="s">
        <v>267</v>
      </c>
      <c r="AB136" s="325">
        <v>0</v>
      </c>
      <c r="AC136" s="325" t="s">
        <v>267</v>
      </c>
      <c r="AD136" s="325" t="s">
        <v>267</v>
      </c>
      <c r="AE136" s="325" t="s">
        <v>267</v>
      </c>
      <c r="AF136" s="325">
        <v>0</v>
      </c>
      <c r="AG136" s="325">
        <v>0</v>
      </c>
      <c r="AH136" s="325">
        <v>0</v>
      </c>
      <c r="AI136" s="325">
        <v>0</v>
      </c>
      <c r="AJ136" s="325"/>
      <c r="AK136" s="325">
        <v>0</v>
      </c>
      <c r="AL136" s="325" t="s">
        <v>267</v>
      </c>
      <c r="AM136" s="325">
        <v>0</v>
      </c>
      <c r="AN136" s="325">
        <v>0</v>
      </c>
      <c r="AO136" s="325"/>
      <c r="AP136" s="325" t="s">
        <v>267</v>
      </c>
      <c r="AQ136" s="325" t="s">
        <v>267</v>
      </c>
      <c r="AR136" s="325" t="s">
        <v>267</v>
      </c>
      <c r="AS136" s="325">
        <v>0</v>
      </c>
      <c r="AT136" s="325" t="s">
        <v>267</v>
      </c>
      <c r="AU136" s="325" t="s">
        <v>267</v>
      </c>
      <c r="AV136" s="325">
        <v>0</v>
      </c>
      <c r="AW136" s="325">
        <v>0</v>
      </c>
      <c r="AX136" s="325">
        <v>0</v>
      </c>
      <c r="AY136" s="325" t="s">
        <v>267</v>
      </c>
      <c r="AZ136" s="325">
        <v>0</v>
      </c>
      <c r="BA136" s="325" t="s">
        <v>267</v>
      </c>
      <c r="BB136" s="325">
        <v>0</v>
      </c>
      <c r="BC136" s="325" t="s">
        <v>267</v>
      </c>
      <c r="BD136" s="325">
        <v>0</v>
      </c>
      <c r="BE136" s="325" t="s">
        <v>267</v>
      </c>
      <c r="BF136" s="325">
        <v>0</v>
      </c>
      <c r="BG136" s="325">
        <v>0</v>
      </c>
      <c r="BH136" s="325">
        <v>0</v>
      </c>
      <c r="BI136" s="325">
        <v>0</v>
      </c>
      <c r="BJ136" s="325">
        <v>0</v>
      </c>
      <c r="BK136" s="325" t="s">
        <v>267</v>
      </c>
      <c r="BL136" s="325"/>
      <c r="BM136" s="325">
        <v>0</v>
      </c>
      <c r="BN136" s="325" t="s">
        <v>267</v>
      </c>
      <c r="BO136" s="325">
        <v>0</v>
      </c>
      <c r="BP136" s="325">
        <v>0</v>
      </c>
      <c r="BQ136" s="325">
        <v>0</v>
      </c>
      <c r="BR136" s="325"/>
      <c r="BS136" s="325" t="s">
        <v>267</v>
      </c>
      <c r="BT136" s="325" t="s">
        <v>267</v>
      </c>
      <c r="BU136" s="325">
        <v>0</v>
      </c>
      <c r="BV136" s="325" t="s">
        <v>267</v>
      </c>
      <c r="BW136" s="325" t="s">
        <v>267</v>
      </c>
      <c r="BX136" s="325" t="s">
        <v>267</v>
      </c>
      <c r="BY136" s="325"/>
      <c r="BZ136" s="325" t="s">
        <v>267</v>
      </c>
      <c r="CA136" s="325"/>
      <c r="CB136" s="325" t="s">
        <v>267</v>
      </c>
      <c r="CC136" s="325" t="s">
        <v>267</v>
      </c>
      <c r="CD136" s="325" t="s">
        <v>267</v>
      </c>
      <c r="CE136" s="325">
        <v>0</v>
      </c>
      <c r="CF136" s="325">
        <v>0</v>
      </c>
      <c r="CG136" s="325" t="s">
        <v>267</v>
      </c>
      <c r="CH136" s="325" t="s">
        <v>267</v>
      </c>
      <c r="CI136" s="325">
        <v>0</v>
      </c>
      <c r="CJ136" s="325" t="s">
        <v>267</v>
      </c>
      <c r="CK136" s="325" t="s">
        <v>267</v>
      </c>
      <c r="CL136" s="325" t="s">
        <v>267</v>
      </c>
      <c r="CM136" s="325" t="s">
        <v>267</v>
      </c>
      <c r="CN136" s="325">
        <v>0</v>
      </c>
      <c r="CO136" s="325">
        <v>0</v>
      </c>
      <c r="CP136" s="325" t="s">
        <v>267</v>
      </c>
      <c r="CQ136" s="325">
        <v>0</v>
      </c>
      <c r="CR136" s="325"/>
      <c r="CS136" s="325">
        <v>0</v>
      </c>
      <c r="CT136" s="325">
        <v>0</v>
      </c>
      <c r="CU136" s="325">
        <v>0</v>
      </c>
      <c r="CV136" s="325" t="s">
        <v>267</v>
      </c>
      <c r="CW136" s="325" t="s">
        <v>267</v>
      </c>
      <c r="CX136" s="325">
        <v>0</v>
      </c>
      <c r="CY136" s="325" t="s">
        <v>267</v>
      </c>
      <c r="CZ136" s="325"/>
      <c r="DA136" s="325" t="s">
        <v>267</v>
      </c>
      <c r="DB136" s="325" t="s">
        <v>267</v>
      </c>
      <c r="DC136" s="325" t="s">
        <v>267</v>
      </c>
      <c r="DD136" s="325">
        <v>0</v>
      </c>
      <c r="DE136" s="325">
        <v>0</v>
      </c>
      <c r="DF136" s="325" t="s">
        <v>267</v>
      </c>
      <c r="DG136" s="325" t="s">
        <v>267</v>
      </c>
      <c r="DH136" s="325">
        <v>0</v>
      </c>
      <c r="DI136" s="325">
        <v>0</v>
      </c>
      <c r="DJ136" s="325">
        <v>0</v>
      </c>
      <c r="DK136" s="325"/>
      <c r="DL136" s="325" t="s">
        <v>267</v>
      </c>
      <c r="DM136" s="325" t="s">
        <v>267</v>
      </c>
      <c r="DN136" s="325" t="s">
        <v>267</v>
      </c>
      <c r="DO136" s="327">
        <v>0</v>
      </c>
      <c r="DP136" s="21"/>
    </row>
    <row r="137" spans="1:120" ht="15.75" thickBot="1" x14ac:dyDescent="0.3">
      <c r="A137" s="9" t="s">
        <v>217</v>
      </c>
      <c r="B137" s="325">
        <v>0</v>
      </c>
      <c r="C137" s="325">
        <v>0</v>
      </c>
      <c r="D137" s="325">
        <v>0</v>
      </c>
      <c r="E137" s="325" t="s">
        <v>267</v>
      </c>
      <c r="F137" s="325">
        <v>0</v>
      </c>
      <c r="G137" s="340" t="s">
        <v>267</v>
      </c>
      <c r="H137" s="325">
        <v>0</v>
      </c>
      <c r="I137" s="325">
        <v>0</v>
      </c>
      <c r="J137" s="325">
        <v>0</v>
      </c>
      <c r="K137" s="325">
        <v>0</v>
      </c>
      <c r="L137" s="325">
        <v>0</v>
      </c>
      <c r="M137" s="325">
        <v>0</v>
      </c>
      <c r="N137" s="325" t="s">
        <v>267</v>
      </c>
      <c r="O137" s="325">
        <v>0</v>
      </c>
      <c r="P137" s="325">
        <v>0</v>
      </c>
      <c r="Q137" s="325">
        <v>0</v>
      </c>
      <c r="R137" s="325">
        <v>0</v>
      </c>
      <c r="S137" s="325">
        <v>0</v>
      </c>
      <c r="T137" s="325">
        <v>0</v>
      </c>
      <c r="U137" s="325"/>
      <c r="V137" s="325">
        <v>0</v>
      </c>
      <c r="W137" s="325">
        <v>0</v>
      </c>
      <c r="X137" s="325">
        <v>0</v>
      </c>
      <c r="Y137" s="325">
        <v>0</v>
      </c>
      <c r="Z137" s="325">
        <v>0</v>
      </c>
      <c r="AA137" s="325">
        <v>0</v>
      </c>
      <c r="AB137" s="325">
        <v>0</v>
      </c>
      <c r="AC137" s="325">
        <v>0</v>
      </c>
      <c r="AD137" s="325">
        <v>0</v>
      </c>
      <c r="AE137" s="325">
        <v>0</v>
      </c>
      <c r="AF137" s="325">
        <v>0</v>
      </c>
      <c r="AG137" s="325">
        <v>0</v>
      </c>
      <c r="AH137" s="325">
        <v>0</v>
      </c>
      <c r="AI137" s="325">
        <v>0</v>
      </c>
      <c r="AJ137" s="325"/>
      <c r="AK137" s="325">
        <v>0</v>
      </c>
      <c r="AL137" s="325" t="s">
        <v>267</v>
      </c>
      <c r="AM137" s="325">
        <v>0</v>
      </c>
      <c r="AN137" s="325">
        <v>0</v>
      </c>
      <c r="AO137" s="325"/>
      <c r="AP137" s="325">
        <v>0</v>
      </c>
      <c r="AQ137" s="325">
        <v>0</v>
      </c>
      <c r="AR137" s="325">
        <v>0</v>
      </c>
      <c r="AS137" s="325">
        <v>0</v>
      </c>
      <c r="AT137" s="325">
        <v>0</v>
      </c>
      <c r="AU137" s="325">
        <v>0</v>
      </c>
      <c r="AV137" s="325">
        <v>0</v>
      </c>
      <c r="AW137" s="325">
        <v>0</v>
      </c>
      <c r="AX137" s="325" t="s">
        <v>267</v>
      </c>
      <c r="AY137" s="325">
        <v>0</v>
      </c>
      <c r="AZ137" s="325">
        <v>0</v>
      </c>
      <c r="BA137" s="325" t="s">
        <v>267</v>
      </c>
      <c r="BB137" s="325">
        <v>0</v>
      </c>
      <c r="BC137" s="325" t="s">
        <v>267</v>
      </c>
      <c r="BD137" s="325">
        <v>0</v>
      </c>
      <c r="BE137" s="325">
        <v>0</v>
      </c>
      <c r="BF137" s="325">
        <v>0</v>
      </c>
      <c r="BG137" s="325">
        <v>0</v>
      </c>
      <c r="BH137" s="325">
        <v>0</v>
      </c>
      <c r="BI137" s="325">
        <v>0</v>
      </c>
      <c r="BJ137" s="325">
        <v>0</v>
      </c>
      <c r="BK137" s="325" t="s">
        <v>267</v>
      </c>
      <c r="BL137" s="325"/>
      <c r="BM137" s="325">
        <v>0</v>
      </c>
      <c r="BN137" s="325">
        <v>0</v>
      </c>
      <c r="BO137" s="325">
        <v>0</v>
      </c>
      <c r="BP137" s="325">
        <v>0</v>
      </c>
      <c r="BQ137" s="325">
        <v>0</v>
      </c>
      <c r="BR137" s="325"/>
      <c r="BS137" s="325">
        <v>0</v>
      </c>
      <c r="BT137" s="325">
        <v>0</v>
      </c>
      <c r="BU137" s="325">
        <v>0</v>
      </c>
      <c r="BV137" s="325" t="s">
        <v>267</v>
      </c>
      <c r="BW137" s="325">
        <v>0</v>
      </c>
      <c r="BX137" s="325" t="s">
        <v>267</v>
      </c>
      <c r="BY137" s="325"/>
      <c r="BZ137" s="325">
        <v>0</v>
      </c>
      <c r="CA137" s="325"/>
      <c r="CB137" s="325">
        <v>0</v>
      </c>
      <c r="CC137" s="325" t="s">
        <v>267</v>
      </c>
      <c r="CD137" s="325">
        <v>0</v>
      </c>
      <c r="CE137" s="325">
        <v>0</v>
      </c>
      <c r="CF137" s="325">
        <v>0</v>
      </c>
      <c r="CG137" s="325">
        <v>0</v>
      </c>
      <c r="CH137" s="325">
        <v>0</v>
      </c>
      <c r="CI137" s="325">
        <v>0</v>
      </c>
      <c r="CJ137" s="325">
        <v>0</v>
      </c>
      <c r="CK137" s="325">
        <v>0</v>
      </c>
      <c r="CL137" s="325">
        <v>0</v>
      </c>
      <c r="CM137" s="325" t="s">
        <v>267</v>
      </c>
      <c r="CN137" s="325">
        <v>0</v>
      </c>
      <c r="CO137" s="325">
        <v>0</v>
      </c>
      <c r="CP137" s="325">
        <v>0</v>
      </c>
      <c r="CQ137" s="325">
        <v>0</v>
      </c>
      <c r="CR137" s="325"/>
      <c r="CS137" s="325">
        <v>0</v>
      </c>
      <c r="CT137" s="325">
        <v>0</v>
      </c>
      <c r="CU137" s="325">
        <v>0</v>
      </c>
      <c r="CV137" s="325">
        <v>0</v>
      </c>
      <c r="CW137" s="325">
        <v>0</v>
      </c>
      <c r="CX137" s="325">
        <v>0</v>
      </c>
      <c r="CY137" s="325">
        <v>0</v>
      </c>
      <c r="CZ137" s="325"/>
      <c r="DA137" s="325">
        <v>0</v>
      </c>
      <c r="DB137" s="325" t="s">
        <v>267</v>
      </c>
      <c r="DC137" s="325">
        <v>0</v>
      </c>
      <c r="DD137" s="325">
        <v>0</v>
      </c>
      <c r="DE137" s="325" t="s">
        <v>267</v>
      </c>
      <c r="DF137" s="325">
        <v>0</v>
      </c>
      <c r="DG137" s="325" t="s">
        <v>267</v>
      </c>
      <c r="DH137" s="325">
        <v>0</v>
      </c>
      <c r="DI137" s="325">
        <v>0</v>
      </c>
      <c r="DJ137" s="325">
        <v>0</v>
      </c>
      <c r="DK137" s="325"/>
      <c r="DL137" s="325">
        <v>0</v>
      </c>
      <c r="DM137" s="325">
        <v>0</v>
      </c>
      <c r="DN137" s="325">
        <v>0</v>
      </c>
      <c r="DO137" s="327" t="s">
        <v>267</v>
      </c>
      <c r="DP137" s="21"/>
    </row>
    <row r="138" spans="1:120" ht="15.75" thickBot="1" x14ac:dyDescent="0.3">
      <c r="A138" s="9" t="s">
        <v>218</v>
      </c>
      <c r="B138" s="325">
        <v>0</v>
      </c>
      <c r="C138" s="325">
        <v>0</v>
      </c>
      <c r="D138" s="325">
        <v>0</v>
      </c>
      <c r="E138" s="325">
        <v>0</v>
      </c>
      <c r="F138" s="325">
        <v>0</v>
      </c>
      <c r="G138" s="340">
        <v>0</v>
      </c>
      <c r="H138" s="325">
        <v>0</v>
      </c>
      <c r="I138" s="325" t="s">
        <v>267</v>
      </c>
      <c r="J138" s="325">
        <v>0</v>
      </c>
      <c r="K138" s="325">
        <v>0</v>
      </c>
      <c r="L138" s="325">
        <v>0</v>
      </c>
      <c r="M138" s="325">
        <v>0</v>
      </c>
      <c r="N138" s="325" t="s">
        <v>267</v>
      </c>
      <c r="O138" s="325">
        <v>0</v>
      </c>
      <c r="P138" s="325">
        <v>0</v>
      </c>
      <c r="Q138" s="325">
        <v>0</v>
      </c>
      <c r="R138" s="325">
        <v>0</v>
      </c>
      <c r="S138" s="325">
        <v>0</v>
      </c>
      <c r="T138" s="325">
        <v>0</v>
      </c>
      <c r="U138" s="325"/>
      <c r="V138" s="325">
        <v>0</v>
      </c>
      <c r="W138" s="325">
        <v>0</v>
      </c>
      <c r="X138" s="325" t="s">
        <v>267</v>
      </c>
      <c r="Y138" s="325">
        <v>0</v>
      </c>
      <c r="Z138" s="325">
        <v>0</v>
      </c>
      <c r="AA138" s="325">
        <v>0</v>
      </c>
      <c r="AB138" s="325">
        <v>0</v>
      </c>
      <c r="AC138" s="325">
        <v>0</v>
      </c>
      <c r="AD138" s="325">
        <v>0</v>
      </c>
      <c r="AE138" s="325" t="s">
        <v>267</v>
      </c>
      <c r="AF138" s="325">
        <v>0</v>
      </c>
      <c r="AG138" s="325">
        <v>0</v>
      </c>
      <c r="AH138" s="325">
        <v>0</v>
      </c>
      <c r="AI138" s="325">
        <v>0</v>
      </c>
      <c r="AJ138" s="325"/>
      <c r="AK138" s="325">
        <v>0</v>
      </c>
      <c r="AL138" s="325">
        <v>0</v>
      </c>
      <c r="AM138" s="325">
        <v>0</v>
      </c>
      <c r="AN138" s="325">
        <v>0</v>
      </c>
      <c r="AO138" s="325"/>
      <c r="AP138" s="325">
        <v>0</v>
      </c>
      <c r="AQ138" s="325">
        <v>0</v>
      </c>
      <c r="AR138" s="325">
        <v>0</v>
      </c>
      <c r="AS138" s="325">
        <v>0</v>
      </c>
      <c r="AT138" s="325" t="s">
        <v>267</v>
      </c>
      <c r="AU138" s="325">
        <v>0</v>
      </c>
      <c r="AV138" s="325">
        <v>0</v>
      </c>
      <c r="AW138" s="325">
        <v>0</v>
      </c>
      <c r="AX138" s="325" t="s">
        <v>267</v>
      </c>
      <c r="AY138" s="325">
        <v>0</v>
      </c>
      <c r="AZ138" s="325">
        <v>0</v>
      </c>
      <c r="BA138" s="325">
        <v>0</v>
      </c>
      <c r="BB138" s="325">
        <v>0</v>
      </c>
      <c r="BC138" s="325" t="s">
        <v>267</v>
      </c>
      <c r="BD138" s="325">
        <v>0</v>
      </c>
      <c r="BE138" s="325">
        <v>0</v>
      </c>
      <c r="BF138" s="325">
        <v>0</v>
      </c>
      <c r="BG138" s="325">
        <v>0</v>
      </c>
      <c r="BH138" s="325">
        <v>0</v>
      </c>
      <c r="BI138" s="325">
        <v>0</v>
      </c>
      <c r="BJ138" s="325">
        <v>0</v>
      </c>
      <c r="BK138" s="325">
        <v>0</v>
      </c>
      <c r="BL138" s="325"/>
      <c r="BM138" s="325">
        <v>0</v>
      </c>
      <c r="BN138" s="325">
        <v>0</v>
      </c>
      <c r="BO138" s="325">
        <v>0</v>
      </c>
      <c r="BP138" s="325">
        <v>0</v>
      </c>
      <c r="BQ138" s="325">
        <v>0</v>
      </c>
      <c r="BR138" s="325"/>
      <c r="BS138" s="325">
        <v>0</v>
      </c>
      <c r="BT138" s="325" t="s">
        <v>267</v>
      </c>
      <c r="BU138" s="325">
        <v>0</v>
      </c>
      <c r="BV138" s="325">
        <v>0</v>
      </c>
      <c r="BW138" s="325">
        <v>0</v>
      </c>
      <c r="BX138" s="325">
        <v>0</v>
      </c>
      <c r="BY138" s="325"/>
      <c r="BZ138" s="325" t="s">
        <v>267</v>
      </c>
      <c r="CA138" s="325"/>
      <c r="CB138" s="325">
        <v>0</v>
      </c>
      <c r="CC138" s="325">
        <v>0</v>
      </c>
      <c r="CD138" s="325" t="s">
        <v>267</v>
      </c>
      <c r="CE138" s="325">
        <v>0</v>
      </c>
      <c r="CF138" s="325">
        <v>0</v>
      </c>
      <c r="CG138" s="325">
        <v>0</v>
      </c>
      <c r="CH138" s="325">
        <v>0</v>
      </c>
      <c r="CI138" s="325">
        <v>0</v>
      </c>
      <c r="CJ138" s="325">
        <v>0</v>
      </c>
      <c r="CK138" s="325">
        <v>0</v>
      </c>
      <c r="CL138" s="325">
        <v>0</v>
      </c>
      <c r="CM138" s="325" t="s">
        <v>267</v>
      </c>
      <c r="CN138" s="325">
        <v>0</v>
      </c>
      <c r="CO138" s="325">
        <v>0</v>
      </c>
      <c r="CP138" s="325">
        <v>0</v>
      </c>
      <c r="CQ138" s="325" t="s">
        <v>267</v>
      </c>
      <c r="CR138" s="325"/>
      <c r="CS138" s="325">
        <v>0</v>
      </c>
      <c r="CT138" s="325">
        <v>0</v>
      </c>
      <c r="CU138" s="325">
        <v>0</v>
      </c>
      <c r="CV138" s="325">
        <v>0</v>
      </c>
      <c r="CW138" s="325">
        <v>0</v>
      </c>
      <c r="CX138" s="325">
        <v>0</v>
      </c>
      <c r="CY138" s="325">
        <v>0</v>
      </c>
      <c r="CZ138" s="325"/>
      <c r="DA138" s="325" t="s">
        <v>267</v>
      </c>
      <c r="DB138" s="325">
        <v>0</v>
      </c>
      <c r="DC138" s="325">
        <v>0</v>
      </c>
      <c r="DD138" s="325">
        <v>0</v>
      </c>
      <c r="DE138" s="325">
        <v>0</v>
      </c>
      <c r="DF138" s="325">
        <v>0</v>
      </c>
      <c r="DG138" s="325">
        <v>0</v>
      </c>
      <c r="DH138" s="325">
        <v>0</v>
      </c>
      <c r="DI138" s="325">
        <v>0</v>
      </c>
      <c r="DJ138" s="325">
        <v>0</v>
      </c>
      <c r="DK138" s="325"/>
      <c r="DL138" s="325">
        <v>0</v>
      </c>
      <c r="DM138" s="325">
        <v>0</v>
      </c>
      <c r="DN138" s="325">
        <v>0</v>
      </c>
      <c r="DO138" s="327" t="s">
        <v>267</v>
      </c>
      <c r="DP138" s="21"/>
    </row>
    <row r="139" spans="1:120" ht="15.75" thickBot="1" x14ac:dyDescent="0.3">
      <c r="A139" s="9" t="s">
        <v>219</v>
      </c>
      <c r="B139" s="325" t="s">
        <v>267</v>
      </c>
      <c r="C139" s="325" t="s">
        <v>267</v>
      </c>
      <c r="D139" s="325" t="s">
        <v>267</v>
      </c>
      <c r="E139" s="325" t="s">
        <v>267</v>
      </c>
      <c r="F139" s="325" t="s">
        <v>267</v>
      </c>
      <c r="G139" s="340" t="s">
        <v>267</v>
      </c>
      <c r="H139" s="325" t="s">
        <v>267</v>
      </c>
      <c r="I139" s="325" t="s">
        <v>267</v>
      </c>
      <c r="J139" s="325" t="s">
        <v>267</v>
      </c>
      <c r="K139" s="325" t="s">
        <v>267</v>
      </c>
      <c r="L139" s="325">
        <v>0</v>
      </c>
      <c r="M139" s="325" t="s">
        <v>267</v>
      </c>
      <c r="N139" s="325" t="s">
        <v>267</v>
      </c>
      <c r="O139" s="325" t="s">
        <v>267</v>
      </c>
      <c r="P139" s="325" t="s">
        <v>267</v>
      </c>
      <c r="Q139" s="325" t="s">
        <v>267</v>
      </c>
      <c r="R139" s="325" t="s">
        <v>267</v>
      </c>
      <c r="S139" s="325" t="s">
        <v>267</v>
      </c>
      <c r="T139" s="325" t="s">
        <v>267</v>
      </c>
      <c r="U139" s="325"/>
      <c r="V139" s="325" t="s">
        <v>267</v>
      </c>
      <c r="W139" s="325" t="s">
        <v>267</v>
      </c>
      <c r="X139" s="325" t="s">
        <v>267</v>
      </c>
      <c r="Y139" s="325" t="s">
        <v>267</v>
      </c>
      <c r="Z139" s="325" t="s">
        <v>267</v>
      </c>
      <c r="AA139" s="325">
        <v>0</v>
      </c>
      <c r="AB139" s="325">
        <v>0</v>
      </c>
      <c r="AC139" s="325">
        <v>0</v>
      </c>
      <c r="AD139" s="325" t="s">
        <v>267</v>
      </c>
      <c r="AE139" s="325" t="s">
        <v>267</v>
      </c>
      <c r="AF139" s="325" t="s">
        <v>267</v>
      </c>
      <c r="AG139" s="325" t="s">
        <v>267</v>
      </c>
      <c r="AH139" s="325" t="s">
        <v>267</v>
      </c>
      <c r="AI139" s="325">
        <v>0</v>
      </c>
      <c r="AJ139" s="325"/>
      <c r="AK139" s="325" t="s">
        <v>267</v>
      </c>
      <c r="AL139" s="325" t="s">
        <v>267</v>
      </c>
      <c r="AM139" s="325" t="s">
        <v>267</v>
      </c>
      <c r="AN139" s="325" t="s">
        <v>267</v>
      </c>
      <c r="AO139" s="325"/>
      <c r="AP139" s="325" t="s">
        <v>267</v>
      </c>
      <c r="AQ139" s="325" t="s">
        <v>267</v>
      </c>
      <c r="AR139" s="325" t="s">
        <v>267</v>
      </c>
      <c r="AS139" s="325" t="s">
        <v>267</v>
      </c>
      <c r="AT139" s="325" t="s">
        <v>267</v>
      </c>
      <c r="AU139" s="325" t="s">
        <v>267</v>
      </c>
      <c r="AV139" s="325">
        <v>0</v>
      </c>
      <c r="AW139" s="325" t="s">
        <v>267</v>
      </c>
      <c r="AX139" s="325">
        <v>0</v>
      </c>
      <c r="AY139" s="325" t="s">
        <v>267</v>
      </c>
      <c r="AZ139" s="325" t="s">
        <v>267</v>
      </c>
      <c r="BA139" s="325" t="s">
        <v>267</v>
      </c>
      <c r="BB139" s="325">
        <v>0</v>
      </c>
      <c r="BC139" s="325" t="s">
        <v>267</v>
      </c>
      <c r="BD139" s="325" t="s">
        <v>267</v>
      </c>
      <c r="BE139" s="325">
        <v>0</v>
      </c>
      <c r="BF139" s="325" t="s">
        <v>267</v>
      </c>
      <c r="BG139" s="325" t="s">
        <v>267</v>
      </c>
      <c r="BH139" s="325" t="s">
        <v>267</v>
      </c>
      <c r="BI139" s="325">
        <v>0</v>
      </c>
      <c r="BJ139" s="325" t="s">
        <v>267</v>
      </c>
      <c r="BK139" s="325" t="s">
        <v>267</v>
      </c>
      <c r="BL139" s="325"/>
      <c r="BM139" s="325" t="s">
        <v>267</v>
      </c>
      <c r="BN139" s="325" t="s">
        <v>267</v>
      </c>
      <c r="BO139" s="325" t="s">
        <v>267</v>
      </c>
      <c r="BP139" s="325" t="s">
        <v>267</v>
      </c>
      <c r="BQ139" s="325" t="s">
        <v>267</v>
      </c>
      <c r="BR139" s="325"/>
      <c r="BS139" s="325" t="s">
        <v>267</v>
      </c>
      <c r="BT139" s="325" t="s">
        <v>267</v>
      </c>
      <c r="BU139" s="325" t="s">
        <v>267</v>
      </c>
      <c r="BV139" s="325">
        <v>0</v>
      </c>
      <c r="BW139" s="325" t="s">
        <v>267</v>
      </c>
      <c r="BX139" s="325" t="s">
        <v>267</v>
      </c>
      <c r="BY139" s="325"/>
      <c r="BZ139" s="325" t="s">
        <v>267</v>
      </c>
      <c r="CA139" s="325"/>
      <c r="CB139" s="325" t="s">
        <v>267</v>
      </c>
      <c r="CC139" s="325">
        <v>0</v>
      </c>
      <c r="CD139" s="325" t="s">
        <v>267</v>
      </c>
      <c r="CE139" s="325">
        <v>0</v>
      </c>
      <c r="CF139" s="325" t="s">
        <v>267</v>
      </c>
      <c r="CG139" s="325" t="s">
        <v>267</v>
      </c>
      <c r="CH139" s="325" t="s">
        <v>267</v>
      </c>
      <c r="CI139" s="325" t="s">
        <v>267</v>
      </c>
      <c r="CJ139" s="325" t="s">
        <v>267</v>
      </c>
      <c r="CK139" s="325" t="s">
        <v>267</v>
      </c>
      <c r="CL139" s="325">
        <v>0</v>
      </c>
      <c r="CM139" s="325" t="s">
        <v>267</v>
      </c>
      <c r="CN139" s="325" t="s">
        <v>267</v>
      </c>
      <c r="CO139" s="325">
        <v>0</v>
      </c>
      <c r="CP139" s="325" t="s">
        <v>267</v>
      </c>
      <c r="CQ139" s="325" t="s">
        <v>267</v>
      </c>
      <c r="CR139" s="325"/>
      <c r="CS139" s="325">
        <v>0</v>
      </c>
      <c r="CT139" s="325" t="s">
        <v>267</v>
      </c>
      <c r="CU139" s="325" t="s">
        <v>267</v>
      </c>
      <c r="CV139" s="325" t="s">
        <v>267</v>
      </c>
      <c r="CW139" s="325">
        <v>0</v>
      </c>
      <c r="CX139" s="325" t="s">
        <v>267</v>
      </c>
      <c r="CY139" s="325" t="s">
        <v>267</v>
      </c>
      <c r="CZ139" s="325"/>
      <c r="DA139" s="325" t="s">
        <v>267</v>
      </c>
      <c r="DB139" s="325">
        <v>0</v>
      </c>
      <c r="DC139" s="325">
        <v>0</v>
      </c>
      <c r="DD139" s="325" t="s">
        <v>267</v>
      </c>
      <c r="DE139" s="325" t="s">
        <v>267</v>
      </c>
      <c r="DF139" s="325">
        <v>0</v>
      </c>
      <c r="DG139" s="325" t="s">
        <v>267</v>
      </c>
      <c r="DH139" s="325" t="s">
        <v>267</v>
      </c>
      <c r="DI139" s="325" t="s">
        <v>267</v>
      </c>
      <c r="DJ139" s="325" t="s">
        <v>267</v>
      </c>
      <c r="DK139" s="325"/>
      <c r="DL139" s="325" t="s">
        <v>267</v>
      </c>
      <c r="DM139" s="325">
        <v>0</v>
      </c>
      <c r="DN139" s="325" t="s">
        <v>267</v>
      </c>
      <c r="DO139" s="327">
        <v>0</v>
      </c>
      <c r="DP139" s="21"/>
    </row>
    <row r="140" spans="1:120" ht="15.75" thickBot="1" x14ac:dyDescent="0.3">
      <c r="A140" s="9" t="s">
        <v>220</v>
      </c>
      <c r="B140" s="325" t="s">
        <v>267</v>
      </c>
      <c r="C140" s="325" t="s">
        <v>267</v>
      </c>
      <c r="D140" s="325" t="s">
        <v>267</v>
      </c>
      <c r="E140" s="325" t="s">
        <v>267</v>
      </c>
      <c r="F140" s="325" t="s">
        <v>267</v>
      </c>
      <c r="G140" s="340" t="s">
        <v>267</v>
      </c>
      <c r="H140" s="325" t="s">
        <v>267</v>
      </c>
      <c r="I140" s="325" t="s">
        <v>267</v>
      </c>
      <c r="J140" s="325" t="s">
        <v>267</v>
      </c>
      <c r="K140" s="325" t="s">
        <v>267</v>
      </c>
      <c r="L140" s="325" t="s">
        <v>267</v>
      </c>
      <c r="M140" s="325" t="s">
        <v>267</v>
      </c>
      <c r="N140" s="325" t="s">
        <v>267</v>
      </c>
      <c r="O140" s="325" t="s">
        <v>267</v>
      </c>
      <c r="P140" s="325" t="s">
        <v>267</v>
      </c>
      <c r="Q140" s="325" t="s">
        <v>267</v>
      </c>
      <c r="R140" s="325" t="s">
        <v>267</v>
      </c>
      <c r="S140" s="325" t="s">
        <v>267</v>
      </c>
      <c r="T140" s="325">
        <v>0</v>
      </c>
      <c r="U140" s="325"/>
      <c r="V140" s="325" t="s">
        <v>267</v>
      </c>
      <c r="W140" s="325" t="s">
        <v>267</v>
      </c>
      <c r="X140" s="325" t="s">
        <v>267</v>
      </c>
      <c r="Y140" s="325" t="s">
        <v>267</v>
      </c>
      <c r="Z140" s="325" t="s">
        <v>267</v>
      </c>
      <c r="AA140" s="325" t="s">
        <v>267</v>
      </c>
      <c r="AB140" s="325" t="s">
        <v>267</v>
      </c>
      <c r="AC140" s="325" t="s">
        <v>267</v>
      </c>
      <c r="AD140" s="325" t="s">
        <v>267</v>
      </c>
      <c r="AE140" s="325" t="s">
        <v>267</v>
      </c>
      <c r="AF140" s="325">
        <v>0</v>
      </c>
      <c r="AG140" s="325" t="s">
        <v>267</v>
      </c>
      <c r="AH140" s="325" t="s">
        <v>267</v>
      </c>
      <c r="AI140" s="325" t="s">
        <v>267</v>
      </c>
      <c r="AJ140" s="325"/>
      <c r="AK140" s="325" t="s">
        <v>267</v>
      </c>
      <c r="AL140" s="325" t="s">
        <v>267</v>
      </c>
      <c r="AM140" s="325" t="s">
        <v>267</v>
      </c>
      <c r="AN140" s="325" t="s">
        <v>267</v>
      </c>
      <c r="AO140" s="325"/>
      <c r="AP140" s="325" t="s">
        <v>267</v>
      </c>
      <c r="AQ140" s="325" t="s">
        <v>267</v>
      </c>
      <c r="AR140" s="325" t="s">
        <v>267</v>
      </c>
      <c r="AS140" s="325" t="s">
        <v>267</v>
      </c>
      <c r="AT140" s="325" t="s">
        <v>267</v>
      </c>
      <c r="AU140" s="325" t="s">
        <v>267</v>
      </c>
      <c r="AV140" s="325" t="s">
        <v>267</v>
      </c>
      <c r="AW140" s="325" t="s">
        <v>267</v>
      </c>
      <c r="AX140" s="325" t="s">
        <v>267</v>
      </c>
      <c r="AY140" s="325" t="s">
        <v>267</v>
      </c>
      <c r="AZ140" s="325" t="s">
        <v>267</v>
      </c>
      <c r="BA140" s="325" t="s">
        <v>267</v>
      </c>
      <c r="BB140" s="325" t="s">
        <v>267</v>
      </c>
      <c r="BC140" s="325" t="s">
        <v>267</v>
      </c>
      <c r="BD140" s="325" t="s">
        <v>267</v>
      </c>
      <c r="BE140" s="325" t="s">
        <v>267</v>
      </c>
      <c r="BF140" s="325" t="s">
        <v>267</v>
      </c>
      <c r="BG140" s="325" t="s">
        <v>267</v>
      </c>
      <c r="BH140" s="325" t="s">
        <v>267</v>
      </c>
      <c r="BI140" s="325">
        <v>0</v>
      </c>
      <c r="BJ140" s="325" t="s">
        <v>267</v>
      </c>
      <c r="BK140" s="325" t="s">
        <v>267</v>
      </c>
      <c r="BL140" s="325"/>
      <c r="BM140" s="325" t="s">
        <v>267</v>
      </c>
      <c r="BN140" s="325" t="s">
        <v>267</v>
      </c>
      <c r="BO140" s="325" t="s">
        <v>267</v>
      </c>
      <c r="BP140" s="325" t="s">
        <v>267</v>
      </c>
      <c r="BQ140" s="325" t="s">
        <v>267</v>
      </c>
      <c r="BR140" s="325"/>
      <c r="BS140" s="325" t="s">
        <v>267</v>
      </c>
      <c r="BT140" s="325" t="s">
        <v>267</v>
      </c>
      <c r="BU140" s="325" t="s">
        <v>267</v>
      </c>
      <c r="BV140" s="325">
        <v>0</v>
      </c>
      <c r="BW140" s="325" t="s">
        <v>267</v>
      </c>
      <c r="BX140" s="325" t="s">
        <v>267</v>
      </c>
      <c r="BY140" s="325"/>
      <c r="BZ140" s="325" t="s">
        <v>267</v>
      </c>
      <c r="CA140" s="325"/>
      <c r="CB140" s="325" t="s">
        <v>267</v>
      </c>
      <c r="CC140" s="325" t="s">
        <v>267</v>
      </c>
      <c r="CD140" s="325" t="s">
        <v>267</v>
      </c>
      <c r="CE140" s="325" t="s">
        <v>267</v>
      </c>
      <c r="CF140" s="325" t="s">
        <v>267</v>
      </c>
      <c r="CG140" s="325" t="s">
        <v>267</v>
      </c>
      <c r="CH140" s="325" t="s">
        <v>267</v>
      </c>
      <c r="CI140" s="325" t="s">
        <v>267</v>
      </c>
      <c r="CJ140" s="325" t="s">
        <v>267</v>
      </c>
      <c r="CK140" s="325" t="s">
        <v>267</v>
      </c>
      <c r="CL140" s="325" t="s">
        <v>267</v>
      </c>
      <c r="CM140" s="325" t="s">
        <v>267</v>
      </c>
      <c r="CN140" s="325" t="s">
        <v>267</v>
      </c>
      <c r="CO140" s="325" t="s">
        <v>267</v>
      </c>
      <c r="CP140" s="325" t="s">
        <v>267</v>
      </c>
      <c r="CQ140" s="325" t="s">
        <v>267</v>
      </c>
      <c r="CR140" s="325"/>
      <c r="CS140" s="325" t="s">
        <v>267</v>
      </c>
      <c r="CT140" s="325" t="s">
        <v>267</v>
      </c>
      <c r="CU140" s="325" t="s">
        <v>267</v>
      </c>
      <c r="CV140" s="325" t="s">
        <v>267</v>
      </c>
      <c r="CW140" s="325" t="s">
        <v>267</v>
      </c>
      <c r="CX140" s="325" t="s">
        <v>267</v>
      </c>
      <c r="CY140" s="325" t="s">
        <v>267</v>
      </c>
      <c r="CZ140" s="325"/>
      <c r="DA140" s="325" t="s">
        <v>267</v>
      </c>
      <c r="DB140" s="325" t="s">
        <v>267</v>
      </c>
      <c r="DC140" s="325" t="s">
        <v>267</v>
      </c>
      <c r="DD140" s="325" t="s">
        <v>267</v>
      </c>
      <c r="DE140" s="325" t="s">
        <v>267</v>
      </c>
      <c r="DF140" s="325" t="s">
        <v>267</v>
      </c>
      <c r="DG140" s="325" t="s">
        <v>267</v>
      </c>
      <c r="DH140" s="325" t="s">
        <v>267</v>
      </c>
      <c r="DI140" s="325" t="s">
        <v>267</v>
      </c>
      <c r="DJ140" s="325" t="s">
        <v>267</v>
      </c>
      <c r="DK140" s="325"/>
      <c r="DL140" s="325" t="s">
        <v>267</v>
      </c>
      <c r="DM140" s="325" t="s">
        <v>267</v>
      </c>
      <c r="DN140" s="325" t="s">
        <v>267</v>
      </c>
      <c r="DO140" s="327" t="s">
        <v>267</v>
      </c>
      <c r="DP140" s="21"/>
    </row>
    <row r="141" spans="1:120" ht="15.75" thickBot="1" x14ac:dyDescent="0.3">
      <c r="A141" s="9" t="s">
        <v>221</v>
      </c>
      <c r="B141" s="325">
        <v>0</v>
      </c>
      <c r="C141" s="325">
        <v>0</v>
      </c>
      <c r="D141" s="325" t="s">
        <v>267</v>
      </c>
      <c r="E141" s="325">
        <v>0</v>
      </c>
      <c r="F141" s="325" t="s">
        <v>267</v>
      </c>
      <c r="G141" s="340">
        <v>0</v>
      </c>
      <c r="H141" s="325">
        <v>0</v>
      </c>
      <c r="I141" s="325" t="s">
        <v>267</v>
      </c>
      <c r="J141" s="325">
        <v>0</v>
      </c>
      <c r="K141" s="325">
        <v>0</v>
      </c>
      <c r="L141" s="325">
        <v>0</v>
      </c>
      <c r="M141" s="325">
        <v>0</v>
      </c>
      <c r="N141" s="325" t="s">
        <v>267</v>
      </c>
      <c r="O141" s="325">
        <v>0</v>
      </c>
      <c r="P141" s="325" t="s">
        <v>267</v>
      </c>
      <c r="Q141" s="325">
        <v>0</v>
      </c>
      <c r="R141" s="325">
        <v>0</v>
      </c>
      <c r="S141" s="325">
        <v>0</v>
      </c>
      <c r="T141" s="325">
        <v>0</v>
      </c>
      <c r="U141" s="325"/>
      <c r="V141" s="325" t="s">
        <v>267</v>
      </c>
      <c r="W141" s="325">
        <v>0</v>
      </c>
      <c r="X141" s="325" t="s">
        <v>267</v>
      </c>
      <c r="Y141" s="325">
        <v>0</v>
      </c>
      <c r="Z141" s="325">
        <v>0</v>
      </c>
      <c r="AA141" s="325">
        <v>0</v>
      </c>
      <c r="AB141" s="325">
        <v>0</v>
      </c>
      <c r="AC141" s="325">
        <v>0</v>
      </c>
      <c r="AD141" s="325">
        <v>0</v>
      </c>
      <c r="AE141" s="325">
        <v>0</v>
      </c>
      <c r="AF141" s="325">
        <v>0</v>
      </c>
      <c r="AG141" s="325">
        <v>0</v>
      </c>
      <c r="AH141" s="325">
        <v>0</v>
      </c>
      <c r="AI141" s="325">
        <v>0</v>
      </c>
      <c r="AJ141" s="325"/>
      <c r="AK141" s="325">
        <v>0</v>
      </c>
      <c r="AL141" s="325">
        <v>0</v>
      </c>
      <c r="AM141" s="325">
        <v>0</v>
      </c>
      <c r="AN141" s="325">
        <v>0</v>
      </c>
      <c r="AO141" s="325"/>
      <c r="AP141" s="325" t="s">
        <v>267</v>
      </c>
      <c r="AQ141" s="325">
        <v>0</v>
      </c>
      <c r="AR141" s="325">
        <v>0</v>
      </c>
      <c r="AS141" s="325">
        <v>0</v>
      </c>
      <c r="AT141" s="325">
        <v>0</v>
      </c>
      <c r="AU141" s="325">
        <v>0</v>
      </c>
      <c r="AV141" s="325" t="s">
        <v>267</v>
      </c>
      <c r="AW141" s="325">
        <v>0</v>
      </c>
      <c r="AX141" s="325" t="s">
        <v>267</v>
      </c>
      <c r="AY141" s="325" t="s">
        <v>267</v>
      </c>
      <c r="AZ141" s="325">
        <v>0</v>
      </c>
      <c r="BA141" s="325">
        <v>0</v>
      </c>
      <c r="BB141" s="325">
        <v>0</v>
      </c>
      <c r="BC141" s="325" t="s">
        <v>267</v>
      </c>
      <c r="BD141" s="325">
        <v>0</v>
      </c>
      <c r="BE141" s="325">
        <v>0</v>
      </c>
      <c r="BF141" s="325">
        <v>0</v>
      </c>
      <c r="BG141" s="325" t="s">
        <v>267</v>
      </c>
      <c r="BH141" s="325">
        <v>0</v>
      </c>
      <c r="BI141" s="325">
        <v>0</v>
      </c>
      <c r="BJ141" s="325">
        <v>0</v>
      </c>
      <c r="BK141" s="325" t="s">
        <v>267</v>
      </c>
      <c r="BL141" s="325"/>
      <c r="BM141" s="325">
        <v>0</v>
      </c>
      <c r="BN141" s="325" t="s">
        <v>267</v>
      </c>
      <c r="BO141" s="325">
        <v>0</v>
      </c>
      <c r="BP141" s="325">
        <v>0</v>
      </c>
      <c r="BQ141" s="325">
        <v>0</v>
      </c>
      <c r="BR141" s="325"/>
      <c r="BS141" s="325">
        <v>0</v>
      </c>
      <c r="BT141" s="325">
        <v>0</v>
      </c>
      <c r="BU141" s="325">
        <v>0</v>
      </c>
      <c r="BV141" s="325">
        <v>0</v>
      </c>
      <c r="BW141" s="325">
        <v>0</v>
      </c>
      <c r="BX141" s="325" t="s">
        <v>267</v>
      </c>
      <c r="BY141" s="325"/>
      <c r="BZ141" s="325">
        <v>0</v>
      </c>
      <c r="CA141" s="325"/>
      <c r="CB141" s="325">
        <v>0</v>
      </c>
      <c r="CC141" s="325">
        <v>0</v>
      </c>
      <c r="CD141" s="325" t="s">
        <v>267</v>
      </c>
      <c r="CE141" s="325">
        <v>0</v>
      </c>
      <c r="CF141" s="325" t="s">
        <v>267</v>
      </c>
      <c r="CG141" s="325">
        <v>0</v>
      </c>
      <c r="CH141" s="325" t="s">
        <v>267</v>
      </c>
      <c r="CI141" s="325" t="s">
        <v>267</v>
      </c>
      <c r="CJ141" s="325">
        <v>0</v>
      </c>
      <c r="CK141" s="325">
        <v>0</v>
      </c>
      <c r="CL141" s="325">
        <v>0</v>
      </c>
      <c r="CM141" s="325" t="s">
        <v>267</v>
      </c>
      <c r="CN141" s="325">
        <v>0</v>
      </c>
      <c r="CO141" s="325">
        <v>0</v>
      </c>
      <c r="CP141" s="325">
        <v>0</v>
      </c>
      <c r="CQ141" s="325" t="s">
        <v>267</v>
      </c>
      <c r="CR141" s="325"/>
      <c r="CS141" s="325">
        <v>0</v>
      </c>
      <c r="CT141" s="325">
        <v>0</v>
      </c>
      <c r="CU141" s="325">
        <v>0</v>
      </c>
      <c r="CV141" s="325">
        <v>0</v>
      </c>
      <c r="CW141" s="325">
        <v>0</v>
      </c>
      <c r="CX141" s="325">
        <v>0</v>
      </c>
      <c r="CY141" s="325">
        <v>0</v>
      </c>
      <c r="CZ141" s="325"/>
      <c r="DA141" s="325">
        <v>0</v>
      </c>
      <c r="DB141" s="325">
        <v>0</v>
      </c>
      <c r="DC141" s="325">
        <v>0</v>
      </c>
      <c r="DD141" s="325">
        <v>0</v>
      </c>
      <c r="DE141" s="325">
        <v>0</v>
      </c>
      <c r="DF141" s="325">
        <v>0</v>
      </c>
      <c r="DG141" s="325" t="s">
        <v>267</v>
      </c>
      <c r="DH141" s="325">
        <v>0</v>
      </c>
      <c r="DI141" s="325">
        <v>0</v>
      </c>
      <c r="DJ141" s="325">
        <v>0</v>
      </c>
      <c r="DK141" s="325"/>
      <c r="DL141" s="325">
        <v>0</v>
      </c>
      <c r="DM141" s="325">
        <v>0</v>
      </c>
      <c r="DN141" s="325" t="s">
        <v>267</v>
      </c>
      <c r="DO141" s="327" t="s">
        <v>267</v>
      </c>
      <c r="DP141" s="21"/>
    </row>
    <row r="142" spans="1:120" ht="15.75" thickBot="1" x14ac:dyDescent="0.3">
      <c r="A142" s="9" t="s">
        <v>222</v>
      </c>
      <c r="B142" s="325">
        <v>0</v>
      </c>
      <c r="C142" s="325">
        <v>0</v>
      </c>
      <c r="D142" s="325">
        <v>0</v>
      </c>
      <c r="E142" s="325" t="s">
        <v>267</v>
      </c>
      <c r="F142" s="325">
        <v>0</v>
      </c>
      <c r="G142" s="340" t="s">
        <v>267</v>
      </c>
      <c r="H142" s="325" t="s">
        <v>267</v>
      </c>
      <c r="I142" s="325" t="s">
        <v>267</v>
      </c>
      <c r="J142" s="325">
        <v>0</v>
      </c>
      <c r="K142" s="325">
        <v>0</v>
      </c>
      <c r="L142" s="325">
        <v>0</v>
      </c>
      <c r="M142" s="325">
        <v>0</v>
      </c>
      <c r="N142" s="325" t="s">
        <v>267</v>
      </c>
      <c r="O142" s="325">
        <v>0</v>
      </c>
      <c r="P142" s="325" t="s">
        <v>267</v>
      </c>
      <c r="Q142" s="325" t="s">
        <v>267</v>
      </c>
      <c r="R142" s="325" t="s">
        <v>267</v>
      </c>
      <c r="S142" s="325" t="s">
        <v>267</v>
      </c>
      <c r="T142" s="325">
        <v>0</v>
      </c>
      <c r="U142" s="325"/>
      <c r="V142" s="325">
        <v>0</v>
      </c>
      <c r="W142" s="325" t="s">
        <v>267</v>
      </c>
      <c r="X142" s="325" t="s">
        <v>267</v>
      </c>
      <c r="Y142" s="325">
        <v>0</v>
      </c>
      <c r="Z142" s="325" t="s">
        <v>267</v>
      </c>
      <c r="AA142" s="325">
        <v>0</v>
      </c>
      <c r="AB142" s="325">
        <v>0</v>
      </c>
      <c r="AC142" s="325" t="s">
        <v>267</v>
      </c>
      <c r="AD142" s="325">
        <v>0</v>
      </c>
      <c r="AE142" s="325" t="s">
        <v>267</v>
      </c>
      <c r="AF142" s="325">
        <v>0</v>
      </c>
      <c r="AG142" s="325">
        <v>0</v>
      </c>
      <c r="AH142" s="325" t="s">
        <v>267</v>
      </c>
      <c r="AI142" s="325" t="s">
        <v>267</v>
      </c>
      <c r="AJ142" s="325"/>
      <c r="AK142" s="325">
        <v>0</v>
      </c>
      <c r="AL142" s="325">
        <v>0</v>
      </c>
      <c r="AM142" s="325">
        <v>0</v>
      </c>
      <c r="AN142" s="325">
        <v>0</v>
      </c>
      <c r="AO142" s="325"/>
      <c r="AP142" s="325">
        <v>0</v>
      </c>
      <c r="AQ142" s="325">
        <v>0</v>
      </c>
      <c r="AR142" s="325" t="s">
        <v>267</v>
      </c>
      <c r="AS142" s="325">
        <v>0</v>
      </c>
      <c r="AT142" s="325" t="s">
        <v>267</v>
      </c>
      <c r="AU142" s="325" t="s">
        <v>267</v>
      </c>
      <c r="AV142" s="325" t="s">
        <v>267</v>
      </c>
      <c r="AW142" s="325">
        <v>0</v>
      </c>
      <c r="AX142" s="325" t="s">
        <v>267</v>
      </c>
      <c r="AY142" s="325">
        <v>0</v>
      </c>
      <c r="AZ142" s="325">
        <v>0</v>
      </c>
      <c r="BA142" s="325" t="s">
        <v>267</v>
      </c>
      <c r="BB142" s="325">
        <v>0</v>
      </c>
      <c r="BC142" s="325" t="s">
        <v>267</v>
      </c>
      <c r="BD142" s="325">
        <v>0</v>
      </c>
      <c r="BE142" s="325">
        <v>0</v>
      </c>
      <c r="BF142" s="325" t="s">
        <v>267</v>
      </c>
      <c r="BG142" s="325" t="s">
        <v>267</v>
      </c>
      <c r="BH142" s="325">
        <v>0</v>
      </c>
      <c r="BI142" s="325">
        <v>0</v>
      </c>
      <c r="BJ142" s="325">
        <v>0</v>
      </c>
      <c r="BK142" s="325" t="s">
        <v>267</v>
      </c>
      <c r="BL142" s="325"/>
      <c r="BM142" s="325">
        <v>0</v>
      </c>
      <c r="BN142" s="325">
        <v>0</v>
      </c>
      <c r="BO142" s="325">
        <v>0</v>
      </c>
      <c r="BP142" s="325" t="s">
        <v>267</v>
      </c>
      <c r="BQ142" s="325" t="s">
        <v>267</v>
      </c>
      <c r="BR142" s="325"/>
      <c r="BS142" s="325">
        <v>0</v>
      </c>
      <c r="BT142" s="325" t="s">
        <v>267</v>
      </c>
      <c r="BU142" s="325">
        <v>0</v>
      </c>
      <c r="BV142" s="325">
        <v>0</v>
      </c>
      <c r="BW142" s="325" t="s">
        <v>267</v>
      </c>
      <c r="BX142" s="325" t="s">
        <v>267</v>
      </c>
      <c r="BY142" s="325"/>
      <c r="BZ142" s="325">
        <v>0</v>
      </c>
      <c r="CA142" s="325"/>
      <c r="CB142" s="325" t="s">
        <v>267</v>
      </c>
      <c r="CC142" s="325" t="s">
        <v>267</v>
      </c>
      <c r="CD142" s="325" t="s">
        <v>267</v>
      </c>
      <c r="CE142" s="325" t="s">
        <v>267</v>
      </c>
      <c r="CF142" s="325" t="s">
        <v>267</v>
      </c>
      <c r="CG142" s="325" t="s">
        <v>267</v>
      </c>
      <c r="CH142" s="325">
        <v>0</v>
      </c>
      <c r="CI142" s="325">
        <v>0</v>
      </c>
      <c r="CJ142" s="325" t="s">
        <v>267</v>
      </c>
      <c r="CK142" s="325">
        <v>0</v>
      </c>
      <c r="CL142" s="325">
        <v>0</v>
      </c>
      <c r="CM142" s="325" t="s">
        <v>267</v>
      </c>
      <c r="CN142" s="325" t="s">
        <v>267</v>
      </c>
      <c r="CO142" s="325" t="s">
        <v>267</v>
      </c>
      <c r="CP142" s="325">
        <v>0</v>
      </c>
      <c r="CQ142" s="325">
        <v>0</v>
      </c>
      <c r="CR142" s="325"/>
      <c r="CS142" s="325">
        <v>0</v>
      </c>
      <c r="CT142" s="325">
        <v>0</v>
      </c>
      <c r="CU142" s="325">
        <v>0</v>
      </c>
      <c r="CV142" s="325" t="s">
        <v>267</v>
      </c>
      <c r="CW142" s="325">
        <v>0</v>
      </c>
      <c r="CX142" s="325">
        <v>0</v>
      </c>
      <c r="CY142" s="325" t="s">
        <v>267</v>
      </c>
      <c r="CZ142" s="325"/>
      <c r="DA142" s="325" t="s">
        <v>267</v>
      </c>
      <c r="DB142" s="325">
        <v>0</v>
      </c>
      <c r="DC142" s="325" t="s">
        <v>267</v>
      </c>
      <c r="DD142" s="325">
        <v>0</v>
      </c>
      <c r="DE142" s="325">
        <v>0</v>
      </c>
      <c r="DF142" s="325">
        <v>0</v>
      </c>
      <c r="DG142" s="325" t="s">
        <v>267</v>
      </c>
      <c r="DH142" s="325">
        <v>0</v>
      </c>
      <c r="DI142" s="325">
        <v>0</v>
      </c>
      <c r="DJ142" s="325">
        <v>0</v>
      </c>
      <c r="DK142" s="325"/>
      <c r="DL142" s="325">
        <v>0</v>
      </c>
      <c r="DM142" s="325">
        <v>0</v>
      </c>
      <c r="DN142" s="325">
        <v>0</v>
      </c>
      <c r="DO142" s="327" t="s">
        <v>267</v>
      </c>
      <c r="DP142" s="21"/>
    </row>
    <row r="143" spans="1:120" ht="15.75" thickBot="1" x14ac:dyDescent="0.3">
      <c r="A143" s="9" t="s">
        <v>223</v>
      </c>
      <c r="B143" s="325" t="s">
        <v>267</v>
      </c>
      <c r="C143" s="325" t="s">
        <v>267</v>
      </c>
      <c r="D143" s="325" t="s">
        <v>267</v>
      </c>
      <c r="E143" s="325" t="s">
        <v>267</v>
      </c>
      <c r="F143" s="325" t="s">
        <v>267</v>
      </c>
      <c r="G143" s="340" t="s">
        <v>267</v>
      </c>
      <c r="H143" s="325" t="s">
        <v>267</v>
      </c>
      <c r="I143" s="325" t="s">
        <v>267</v>
      </c>
      <c r="J143" s="325">
        <v>0</v>
      </c>
      <c r="K143" s="325">
        <v>0</v>
      </c>
      <c r="L143" s="325">
        <v>0</v>
      </c>
      <c r="M143" s="325" t="s">
        <v>267</v>
      </c>
      <c r="N143" s="325" t="s">
        <v>267</v>
      </c>
      <c r="O143" s="325" t="s">
        <v>267</v>
      </c>
      <c r="P143" s="325" t="s">
        <v>267</v>
      </c>
      <c r="Q143" s="325" t="s">
        <v>267</v>
      </c>
      <c r="R143" s="325" t="s">
        <v>267</v>
      </c>
      <c r="S143" s="325" t="s">
        <v>267</v>
      </c>
      <c r="T143" s="325" t="s">
        <v>267</v>
      </c>
      <c r="U143" s="325"/>
      <c r="V143" s="325">
        <v>0</v>
      </c>
      <c r="W143" s="325" t="s">
        <v>267</v>
      </c>
      <c r="X143" s="325" t="s">
        <v>267</v>
      </c>
      <c r="Y143" s="325" t="s">
        <v>267</v>
      </c>
      <c r="Z143" s="325" t="s">
        <v>267</v>
      </c>
      <c r="AA143" s="325">
        <v>0</v>
      </c>
      <c r="AB143" s="325">
        <v>0</v>
      </c>
      <c r="AC143" s="325" t="s">
        <v>267</v>
      </c>
      <c r="AD143" s="325">
        <v>0</v>
      </c>
      <c r="AE143" s="325" t="s">
        <v>267</v>
      </c>
      <c r="AF143" s="325">
        <v>0</v>
      </c>
      <c r="AG143" s="325" t="s">
        <v>267</v>
      </c>
      <c r="AH143" s="325" t="s">
        <v>267</v>
      </c>
      <c r="AI143" s="325" t="s">
        <v>267</v>
      </c>
      <c r="AJ143" s="325"/>
      <c r="AK143" s="325" t="s">
        <v>267</v>
      </c>
      <c r="AL143" s="325" t="s">
        <v>267</v>
      </c>
      <c r="AM143" s="325" t="s">
        <v>267</v>
      </c>
      <c r="AN143" s="325">
        <v>0</v>
      </c>
      <c r="AO143" s="325"/>
      <c r="AP143" s="325">
        <v>0</v>
      </c>
      <c r="AQ143" s="325">
        <v>0</v>
      </c>
      <c r="AR143" s="325" t="s">
        <v>267</v>
      </c>
      <c r="AS143" s="325">
        <v>0</v>
      </c>
      <c r="AT143" s="325" t="s">
        <v>267</v>
      </c>
      <c r="AU143" s="325" t="s">
        <v>267</v>
      </c>
      <c r="AV143" s="325" t="s">
        <v>267</v>
      </c>
      <c r="AW143" s="325">
        <v>0</v>
      </c>
      <c r="AX143" s="325" t="s">
        <v>267</v>
      </c>
      <c r="AY143" s="325">
        <v>0</v>
      </c>
      <c r="AZ143" s="325">
        <v>0</v>
      </c>
      <c r="BA143" s="325" t="s">
        <v>267</v>
      </c>
      <c r="BB143" s="325">
        <v>0</v>
      </c>
      <c r="BC143" s="325" t="s">
        <v>267</v>
      </c>
      <c r="BD143" s="325">
        <v>0</v>
      </c>
      <c r="BE143" s="325">
        <v>0</v>
      </c>
      <c r="BF143" s="325" t="s">
        <v>267</v>
      </c>
      <c r="BG143" s="325" t="s">
        <v>267</v>
      </c>
      <c r="BH143" s="325">
        <v>0</v>
      </c>
      <c r="BI143" s="325">
        <v>0</v>
      </c>
      <c r="BJ143" s="325" t="s">
        <v>267</v>
      </c>
      <c r="BK143" s="325" t="s">
        <v>267</v>
      </c>
      <c r="BL143" s="325"/>
      <c r="BM143" s="325">
        <v>0</v>
      </c>
      <c r="BN143" s="325" t="s">
        <v>267</v>
      </c>
      <c r="BO143" s="325">
        <v>0</v>
      </c>
      <c r="BP143" s="325" t="s">
        <v>267</v>
      </c>
      <c r="BQ143" s="325" t="s">
        <v>267</v>
      </c>
      <c r="BR143" s="325"/>
      <c r="BS143" s="325" t="s">
        <v>267</v>
      </c>
      <c r="BT143" s="325" t="s">
        <v>267</v>
      </c>
      <c r="BU143" s="325" t="s">
        <v>267</v>
      </c>
      <c r="BV143" s="325">
        <v>0</v>
      </c>
      <c r="BW143" s="325" t="s">
        <v>267</v>
      </c>
      <c r="BX143" s="325" t="s">
        <v>267</v>
      </c>
      <c r="BY143" s="325"/>
      <c r="BZ143" s="325" t="s">
        <v>267</v>
      </c>
      <c r="CA143" s="325"/>
      <c r="CB143" s="325" t="s">
        <v>267</v>
      </c>
      <c r="CC143" s="325" t="s">
        <v>267</v>
      </c>
      <c r="CD143" s="325" t="s">
        <v>267</v>
      </c>
      <c r="CE143" s="325" t="s">
        <v>267</v>
      </c>
      <c r="CF143" s="325" t="s">
        <v>267</v>
      </c>
      <c r="CG143" s="325" t="s">
        <v>267</v>
      </c>
      <c r="CH143" s="325">
        <v>0</v>
      </c>
      <c r="CI143" s="325">
        <v>0</v>
      </c>
      <c r="CJ143" s="325" t="s">
        <v>267</v>
      </c>
      <c r="CK143" s="325" t="s">
        <v>267</v>
      </c>
      <c r="CL143" s="325">
        <v>0</v>
      </c>
      <c r="CM143" s="325" t="s">
        <v>267</v>
      </c>
      <c r="CN143" s="325" t="s">
        <v>267</v>
      </c>
      <c r="CO143" s="325" t="s">
        <v>267</v>
      </c>
      <c r="CP143" s="325" t="s">
        <v>267</v>
      </c>
      <c r="CQ143" s="325">
        <v>0</v>
      </c>
      <c r="CR143" s="325"/>
      <c r="CS143" s="325">
        <v>0</v>
      </c>
      <c r="CT143" s="325">
        <v>0</v>
      </c>
      <c r="CU143" s="325">
        <v>0</v>
      </c>
      <c r="CV143" s="325">
        <v>0</v>
      </c>
      <c r="CW143" s="325">
        <v>0</v>
      </c>
      <c r="CX143" s="325" t="s">
        <v>267</v>
      </c>
      <c r="CY143" s="325" t="s">
        <v>267</v>
      </c>
      <c r="CZ143" s="325"/>
      <c r="DA143" s="325" t="s">
        <v>267</v>
      </c>
      <c r="DB143" s="325" t="s">
        <v>267</v>
      </c>
      <c r="DC143" s="325">
        <v>0</v>
      </c>
      <c r="DD143" s="325" t="s">
        <v>267</v>
      </c>
      <c r="DE143" s="325">
        <v>0</v>
      </c>
      <c r="DF143" s="325">
        <v>0</v>
      </c>
      <c r="DG143" s="325" t="s">
        <v>267</v>
      </c>
      <c r="DH143" s="325">
        <v>0</v>
      </c>
      <c r="DI143" s="325" t="s">
        <v>267</v>
      </c>
      <c r="DJ143" s="325">
        <v>0</v>
      </c>
      <c r="DK143" s="325"/>
      <c r="DL143" s="325">
        <v>0</v>
      </c>
      <c r="DM143" s="325" t="s">
        <v>267</v>
      </c>
      <c r="DN143" s="325" t="s">
        <v>267</v>
      </c>
      <c r="DO143" s="327" t="s">
        <v>267</v>
      </c>
      <c r="DP143" s="21"/>
    </row>
    <row r="144" spans="1:120" ht="15.75" thickBot="1" x14ac:dyDescent="0.3">
      <c r="A144" s="9" t="s">
        <v>224</v>
      </c>
      <c r="B144" s="325">
        <v>6700</v>
      </c>
      <c r="C144" s="325">
        <v>7190</v>
      </c>
      <c r="D144" s="325">
        <v>5640</v>
      </c>
      <c r="E144" s="325">
        <v>2298</v>
      </c>
      <c r="F144" s="325">
        <v>3986</v>
      </c>
      <c r="G144" s="333">
        <v>15848</v>
      </c>
      <c r="H144" s="325">
        <v>3072</v>
      </c>
      <c r="I144" s="325">
        <v>20850</v>
      </c>
      <c r="J144" s="325">
        <v>5998</v>
      </c>
      <c r="K144" s="325">
        <v>2489</v>
      </c>
      <c r="L144" s="325">
        <v>1661</v>
      </c>
      <c r="M144" s="325">
        <v>1665</v>
      </c>
      <c r="N144" s="325">
        <v>11222</v>
      </c>
      <c r="O144" s="325">
        <v>3976</v>
      </c>
      <c r="P144" s="325">
        <v>22386</v>
      </c>
      <c r="Q144" s="325">
        <v>7339</v>
      </c>
      <c r="R144" s="325">
        <v>2991</v>
      </c>
      <c r="S144" s="325">
        <v>17268</v>
      </c>
      <c r="T144" s="325">
        <v>994</v>
      </c>
      <c r="U144" s="325"/>
      <c r="V144" s="325">
        <v>6740</v>
      </c>
      <c r="W144" s="325">
        <v>11054</v>
      </c>
      <c r="X144" s="325">
        <v>37298</v>
      </c>
      <c r="Y144" s="325">
        <v>5992</v>
      </c>
      <c r="Z144" s="325">
        <v>7929</v>
      </c>
      <c r="AA144" s="325">
        <v>2591</v>
      </c>
      <c r="AB144" s="325">
        <v>2825</v>
      </c>
      <c r="AC144" s="325">
        <v>1064</v>
      </c>
      <c r="AD144" s="325">
        <v>2662</v>
      </c>
      <c r="AE144" s="325">
        <v>18376</v>
      </c>
      <c r="AF144" s="325">
        <v>375</v>
      </c>
      <c r="AG144" s="325">
        <v>1739</v>
      </c>
      <c r="AH144" s="325">
        <v>4452</v>
      </c>
      <c r="AI144" s="325">
        <v>1529</v>
      </c>
      <c r="AJ144" s="325"/>
      <c r="AK144" s="325">
        <v>6524</v>
      </c>
      <c r="AL144" s="325">
        <v>8787</v>
      </c>
      <c r="AM144" s="325">
        <v>974</v>
      </c>
      <c r="AN144" s="325">
        <v>1434</v>
      </c>
      <c r="AO144" s="325"/>
      <c r="AP144" s="325">
        <v>2423</v>
      </c>
      <c r="AQ144" s="325">
        <v>4552</v>
      </c>
      <c r="AR144" s="325">
        <v>29494</v>
      </c>
      <c r="AS144" s="325">
        <v>4321</v>
      </c>
      <c r="AT144" s="325">
        <v>9289</v>
      </c>
      <c r="AU144" s="325">
        <v>7773</v>
      </c>
      <c r="AV144" s="325">
        <v>6261</v>
      </c>
      <c r="AW144" s="325">
        <v>2046</v>
      </c>
      <c r="AX144" s="325">
        <v>13735</v>
      </c>
      <c r="AY144" s="325">
        <v>8938</v>
      </c>
      <c r="AZ144" s="325">
        <v>1398</v>
      </c>
      <c r="BA144" s="325">
        <v>36572</v>
      </c>
      <c r="BB144" s="325">
        <v>2973</v>
      </c>
      <c r="BC144" s="325">
        <v>5115</v>
      </c>
      <c r="BD144" s="325">
        <v>343</v>
      </c>
      <c r="BE144" s="325">
        <v>1544</v>
      </c>
      <c r="BF144" s="325">
        <v>3239</v>
      </c>
      <c r="BG144" s="325">
        <v>4848</v>
      </c>
      <c r="BH144" s="325">
        <v>2267</v>
      </c>
      <c r="BI144" s="325">
        <v>2032</v>
      </c>
      <c r="BJ144" s="325">
        <v>1472</v>
      </c>
      <c r="BK144" s="325">
        <v>27621</v>
      </c>
      <c r="BL144" s="325"/>
      <c r="BM144" s="325">
        <v>2732</v>
      </c>
      <c r="BN144" s="325">
        <v>6753</v>
      </c>
      <c r="BO144" s="325">
        <v>2445</v>
      </c>
      <c r="BP144" s="325">
        <v>2738</v>
      </c>
      <c r="BQ144" s="325">
        <v>366</v>
      </c>
      <c r="BR144" s="325"/>
      <c r="BS144" s="325">
        <v>17789</v>
      </c>
      <c r="BT144" s="325">
        <v>6232</v>
      </c>
      <c r="BU144" s="325">
        <v>1610</v>
      </c>
      <c r="BV144" s="325">
        <v>826</v>
      </c>
      <c r="BW144" s="325">
        <v>9883</v>
      </c>
      <c r="BX144" s="325">
        <v>7558</v>
      </c>
      <c r="BY144" s="325"/>
      <c r="BZ144" s="325">
        <v>890</v>
      </c>
      <c r="CA144" s="325"/>
      <c r="CB144" s="325">
        <v>9724</v>
      </c>
      <c r="CC144" s="325">
        <v>19737</v>
      </c>
      <c r="CD144" s="325">
        <v>2930</v>
      </c>
      <c r="CE144" s="325">
        <v>8316</v>
      </c>
      <c r="CF144" s="325">
        <v>3025</v>
      </c>
      <c r="CG144" s="325">
        <v>5332</v>
      </c>
      <c r="CH144" s="325">
        <v>3625</v>
      </c>
      <c r="CI144" s="325">
        <v>1815</v>
      </c>
      <c r="CJ144" s="325">
        <v>2585</v>
      </c>
      <c r="CK144" s="325">
        <v>9210</v>
      </c>
      <c r="CL144" s="325">
        <v>2990</v>
      </c>
      <c r="CM144" s="325">
        <v>39035</v>
      </c>
      <c r="CN144" s="325">
        <v>9091</v>
      </c>
      <c r="CO144" s="325">
        <v>3972</v>
      </c>
      <c r="CP144" s="325">
        <v>8131</v>
      </c>
      <c r="CQ144" s="325">
        <v>708</v>
      </c>
      <c r="CR144" s="325"/>
      <c r="CS144" s="325">
        <v>2434</v>
      </c>
      <c r="CT144" s="325">
        <v>2298</v>
      </c>
      <c r="CU144" s="325">
        <v>2245</v>
      </c>
      <c r="CV144" s="325">
        <v>6019</v>
      </c>
      <c r="CW144" s="325">
        <v>1299</v>
      </c>
      <c r="CX144" s="325">
        <v>2841</v>
      </c>
      <c r="CY144" s="325">
        <v>12338</v>
      </c>
      <c r="CZ144" s="325"/>
      <c r="DA144" s="325">
        <v>5232</v>
      </c>
      <c r="DB144" s="325">
        <v>2224</v>
      </c>
      <c r="DC144" s="325">
        <v>3932</v>
      </c>
      <c r="DD144" s="325">
        <v>5056</v>
      </c>
      <c r="DE144" s="325">
        <v>6228</v>
      </c>
      <c r="DF144" s="325">
        <v>1326</v>
      </c>
      <c r="DG144" s="325">
        <v>6734</v>
      </c>
      <c r="DH144" s="325">
        <v>2102</v>
      </c>
      <c r="DI144" s="325">
        <v>7424</v>
      </c>
      <c r="DJ144" s="325">
        <v>10130</v>
      </c>
      <c r="DK144" s="325"/>
      <c r="DL144" s="325">
        <v>2939</v>
      </c>
      <c r="DM144" s="325">
        <v>4401</v>
      </c>
      <c r="DN144" s="325">
        <v>16809</v>
      </c>
      <c r="DO144" s="327">
        <v>3980</v>
      </c>
      <c r="DP144" s="21">
        <f>SUM(B144:DO144)</f>
        <v>742213</v>
      </c>
    </row>
    <row r="145" spans="1:120" ht="15.75" thickBot="1" x14ac:dyDescent="0.3">
      <c r="A145" s="9" t="s">
        <v>225</v>
      </c>
      <c r="B145" s="325">
        <v>0</v>
      </c>
      <c r="C145" s="325">
        <v>0</v>
      </c>
      <c r="D145" s="325">
        <v>0</v>
      </c>
      <c r="E145" s="325">
        <v>5</v>
      </c>
      <c r="F145" s="325">
        <v>2</v>
      </c>
      <c r="G145" s="333">
        <v>364</v>
      </c>
      <c r="H145" s="325">
        <v>0</v>
      </c>
      <c r="I145" s="325">
        <v>6</v>
      </c>
      <c r="J145" s="325">
        <v>0</v>
      </c>
      <c r="K145" s="325">
        <v>0</v>
      </c>
      <c r="L145" s="325">
        <v>0</v>
      </c>
      <c r="M145" s="325">
        <v>0</v>
      </c>
      <c r="N145" s="325">
        <v>9</v>
      </c>
      <c r="O145" s="325">
        <v>0</v>
      </c>
      <c r="P145" s="325">
        <v>239</v>
      </c>
      <c r="Q145" s="325">
        <v>0</v>
      </c>
      <c r="R145" s="325">
        <v>0</v>
      </c>
      <c r="S145" s="325">
        <v>3</v>
      </c>
      <c r="T145" s="325">
        <v>0</v>
      </c>
      <c r="U145" s="325"/>
      <c r="V145" s="325">
        <v>0</v>
      </c>
      <c r="W145" s="325">
        <v>0</v>
      </c>
      <c r="X145" s="325">
        <v>169</v>
      </c>
      <c r="Y145" s="325">
        <v>0</v>
      </c>
      <c r="Z145" s="325">
        <v>10</v>
      </c>
      <c r="AA145" s="325">
        <v>0</v>
      </c>
      <c r="AB145" s="325">
        <v>0</v>
      </c>
      <c r="AC145" s="325">
        <v>0</v>
      </c>
      <c r="AD145" s="325">
        <v>0</v>
      </c>
      <c r="AE145" s="325">
        <v>0</v>
      </c>
      <c r="AF145" s="325">
        <v>0</v>
      </c>
      <c r="AG145" s="325">
        <v>0</v>
      </c>
      <c r="AH145" s="325">
        <v>0</v>
      </c>
      <c r="AI145" s="325">
        <v>0</v>
      </c>
      <c r="AJ145" s="325"/>
      <c r="AK145" s="325">
        <v>0</v>
      </c>
      <c r="AL145" s="325">
        <v>0</v>
      </c>
      <c r="AM145" s="325">
        <v>0</v>
      </c>
      <c r="AN145" s="325">
        <v>0</v>
      </c>
      <c r="AO145" s="325"/>
      <c r="AP145" s="325">
        <v>0</v>
      </c>
      <c r="AQ145" s="325">
        <v>0</v>
      </c>
      <c r="AR145" s="325">
        <v>0</v>
      </c>
      <c r="AS145" s="325">
        <v>0</v>
      </c>
      <c r="AT145" s="325">
        <v>0</v>
      </c>
      <c r="AU145" s="325">
        <v>0</v>
      </c>
      <c r="AV145" s="325">
        <v>0</v>
      </c>
      <c r="AW145" s="325">
        <v>0</v>
      </c>
      <c r="AX145" s="325">
        <v>0</v>
      </c>
      <c r="AY145" s="325">
        <v>0</v>
      </c>
      <c r="AZ145" s="325">
        <v>0</v>
      </c>
      <c r="BA145" s="325">
        <v>0</v>
      </c>
      <c r="BB145" s="325">
        <v>0</v>
      </c>
      <c r="BC145" s="325">
        <v>48</v>
      </c>
      <c r="BD145" s="325">
        <v>0</v>
      </c>
      <c r="BE145" s="325">
        <v>0</v>
      </c>
      <c r="BF145" s="325">
        <v>7</v>
      </c>
      <c r="BG145" s="325">
        <v>0</v>
      </c>
      <c r="BH145" s="325">
        <v>0</v>
      </c>
      <c r="BI145" s="325">
        <v>0</v>
      </c>
      <c r="BJ145" s="325">
        <v>0</v>
      </c>
      <c r="BK145" s="325">
        <v>0</v>
      </c>
      <c r="BL145" s="325"/>
      <c r="BM145" s="325">
        <v>0</v>
      </c>
      <c r="BN145" s="325">
        <v>0</v>
      </c>
      <c r="BO145" s="325">
        <v>0</v>
      </c>
      <c r="BP145" s="325">
        <v>0</v>
      </c>
      <c r="BQ145" s="325">
        <v>0</v>
      </c>
      <c r="BR145" s="325"/>
      <c r="BS145" s="325">
        <v>0</v>
      </c>
      <c r="BT145" s="325">
        <v>24</v>
      </c>
      <c r="BU145" s="325">
        <v>0</v>
      </c>
      <c r="BV145" s="325">
        <v>0</v>
      </c>
      <c r="BW145" s="325">
        <v>0</v>
      </c>
      <c r="BX145" s="325">
        <v>366</v>
      </c>
      <c r="BY145" s="325"/>
      <c r="BZ145" s="325">
        <v>0</v>
      </c>
      <c r="CA145" s="325"/>
      <c r="CB145" s="325">
        <v>0</v>
      </c>
      <c r="CC145" s="325">
        <v>0</v>
      </c>
      <c r="CD145" s="325">
        <v>0</v>
      </c>
      <c r="CE145" s="325">
        <v>0</v>
      </c>
      <c r="CF145" s="325">
        <v>0</v>
      </c>
      <c r="CG145" s="325">
        <v>0</v>
      </c>
      <c r="CH145" s="325">
        <v>0</v>
      </c>
      <c r="CI145" s="325">
        <v>0</v>
      </c>
      <c r="CJ145" s="325">
        <v>0</v>
      </c>
      <c r="CK145" s="325">
        <v>0</v>
      </c>
      <c r="CL145" s="325">
        <v>0</v>
      </c>
      <c r="CM145" s="325">
        <v>1118</v>
      </c>
      <c r="CN145" s="325">
        <v>0</v>
      </c>
      <c r="CO145" s="325">
        <v>0</v>
      </c>
      <c r="CP145" s="325">
        <v>0</v>
      </c>
      <c r="CQ145" s="325">
        <v>0</v>
      </c>
      <c r="CR145" s="325"/>
      <c r="CS145" s="325">
        <v>0</v>
      </c>
      <c r="CT145" s="325">
        <v>0</v>
      </c>
      <c r="CU145" s="325">
        <v>0</v>
      </c>
      <c r="CV145" s="325">
        <v>0</v>
      </c>
      <c r="CW145" s="325">
        <v>0</v>
      </c>
      <c r="CX145" s="325">
        <v>0</v>
      </c>
      <c r="CY145" s="325">
        <v>0</v>
      </c>
      <c r="CZ145" s="325"/>
      <c r="DA145" s="325">
        <v>0</v>
      </c>
      <c r="DB145" s="325">
        <v>0</v>
      </c>
      <c r="DC145" s="325">
        <v>0</v>
      </c>
      <c r="DD145" s="325">
        <v>0</v>
      </c>
      <c r="DE145" s="325">
        <v>0</v>
      </c>
      <c r="DF145" s="325">
        <v>0</v>
      </c>
      <c r="DG145" s="325">
        <v>0</v>
      </c>
      <c r="DH145" s="325">
        <v>0</v>
      </c>
      <c r="DI145" s="325">
        <v>0</v>
      </c>
      <c r="DJ145" s="325">
        <v>286</v>
      </c>
      <c r="DK145" s="325"/>
      <c r="DL145" s="325">
        <v>0</v>
      </c>
      <c r="DM145" s="325">
        <v>0</v>
      </c>
      <c r="DN145" s="325">
        <v>0</v>
      </c>
      <c r="DO145" s="327">
        <v>1</v>
      </c>
      <c r="DP145" s="21">
        <f t="shared" ref="DP145:DP149" si="7">SUM(B145:DO145)</f>
        <v>2657</v>
      </c>
    </row>
    <row r="146" spans="1:120" ht="15.75" thickBot="1" x14ac:dyDescent="0.3">
      <c r="A146" s="9" t="s">
        <v>226</v>
      </c>
      <c r="B146" s="325">
        <v>18</v>
      </c>
      <c r="C146" s="325">
        <v>2</v>
      </c>
      <c r="D146" s="325">
        <v>39</v>
      </c>
      <c r="E146" s="325">
        <v>35</v>
      </c>
      <c r="F146" s="325">
        <v>0</v>
      </c>
      <c r="G146" s="333">
        <v>978</v>
      </c>
      <c r="H146" s="325">
        <v>12</v>
      </c>
      <c r="I146" s="325">
        <v>384</v>
      </c>
      <c r="J146" s="325">
        <v>24</v>
      </c>
      <c r="K146" s="325">
        <v>0</v>
      </c>
      <c r="L146" s="325">
        <v>0</v>
      </c>
      <c r="M146" s="325">
        <v>73</v>
      </c>
      <c r="N146" s="325">
        <v>1654</v>
      </c>
      <c r="O146" s="325">
        <v>0</v>
      </c>
      <c r="P146" s="325">
        <v>1075</v>
      </c>
      <c r="Q146" s="325">
        <v>372</v>
      </c>
      <c r="R146" s="325">
        <v>13</v>
      </c>
      <c r="S146" s="325">
        <v>1124</v>
      </c>
      <c r="T146" s="325">
        <v>0</v>
      </c>
      <c r="U146" s="325"/>
      <c r="V146" s="325">
        <v>470</v>
      </c>
      <c r="W146" s="325">
        <v>405</v>
      </c>
      <c r="X146" s="325">
        <v>2971</v>
      </c>
      <c r="Y146" s="325">
        <v>151</v>
      </c>
      <c r="Z146" s="325">
        <v>311</v>
      </c>
      <c r="AA146" s="325">
        <v>61</v>
      </c>
      <c r="AB146" s="325">
        <v>0</v>
      </c>
      <c r="AC146" s="325">
        <v>0</v>
      </c>
      <c r="AD146" s="325">
        <v>133</v>
      </c>
      <c r="AE146" s="325">
        <v>917</v>
      </c>
      <c r="AF146" s="325">
        <v>1</v>
      </c>
      <c r="AG146" s="325">
        <v>0</v>
      </c>
      <c r="AH146" s="325">
        <v>331</v>
      </c>
      <c r="AI146" s="325">
        <v>0</v>
      </c>
      <c r="AJ146" s="325"/>
      <c r="AK146" s="325">
        <v>64</v>
      </c>
      <c r="AL146" s="325">
        <v>521</v>
      </c>
      <c r="AM146" s="325">
        <v>45</v>
      </c>
      <c r="AN146" s="325">
        <v>0</v>
      </c>
      <c r="AO146" s="325"/>
      <c r="AP146" s="325">
        <v>4</v>
      </c>
      <c r="AQ146" s="325">
        <v>176</v>
      </c>
      <c r="AR146" s="325">
        <v>68</v>
      </c>
      <c r="AS146" s="325">
        <v>0</v>
      </c>
      <c r="AT146" s="325">
        <v>519</v>
      </c>
      <c r="AU146" s="325">
        <v>173</v>
      </c>
      <c r="AV146" s="325">
        <v>0</v>
      </c>
      <c r="AW146" s="325">
        <v>0</v>
      </c>
      <c r="AX146" s="325">
        <v>171</v>
      </c>
      <c r="AY146" s="325">
        <v>3</v>
      </c>
      <c r="AZ146" s="325">
        <v>0</v>
      </c>
      <c r="BA146" s="325">
        <v>2355</v>
      </c>
      <c r="BB146" s="325">
        <v>32</v>
      </c>
      <c r="BC146" s="325">
        <v>272</v>
      </c>
      <c r="BD146" s="325">
        <v>0</v>
      </c>
      <c r="BE146" s="325">
        <v>0</v>
      </c>
      <c r="BF146" s="325">
        <v>184</v>
      </c>
      <c r="BG146" s="325">
        <v>702</v>
      </c>
      <c r="BH146" s="325">
        <v>0</v>
      </c>
      <c r="BI146" s="325">
        <v>0</v>
      </c>
      <c r="BJ146" s="325">
        <v>0</v>
      </c>
      <c r="BK146" s="325">
        <v>1383</v>
      </c>
      <c r="BL146" s="325"/>
      <c r="BM146" s="325">
        <v>0</v>
      </c>
      <c r="BN146" s="325">
        <v>280</v>
      </c>
      <c r="BO146" s="325">
        <v>170</v>
      </c>
      <c r="BP146" s="325">
        <v>0</v>
      </c>
      <c r="BQ146" s="325">
        <v>25</v>
      </c>
      <c r="BR146" s="325"/>
      <c r="BS146" s="325">
        <v>1027</v>
      </c>
      <c r="BT146" s="325">
        <v>740</v>
      </c>
      <c r="BU146" s="325">
        <v>0</v>
      </c>
      <c r="BV146" s="325">
        <v>9</v>
      </c>
      <c r="BW146" s="325">
        <v>213</v>
      </c>
      <c r="BX146" s="325">
        <v>91</v>
      </c>
      <c r="BY146" s="325"/>
      <c r="BZ146" s="325">
        <v>27</v>
      </c>
      <c r="CA146" s="325"/>
      <c r="CB146" s="325">
        <v>112</v>
      </c>
      <c r="CC146" s="325">
        <v>1981</v>
      </c>
      <c r="CD146" s="325">
        <v>248</v>
      </c>
      <c r="CE146" s="325">
        <v>491</v>
      </c>
      <c r="CF146" s="325">
        <v>191</v>
      </c>
      <c r="CG146" s="325">
        <v>469</v>
      </c>
      <c r="CH146" s="325">
        <v>268</v>
      </c>
      <c r="CI146" s="325">
        <v>0</v>
      </c>
      <c r="CJ146" s="325">
        <v>4</v>
      </c>
      <c r="CK146" s="325">
        <v>1379</v>
      </c>
      <c r="CL146" s="325">
        <v>0</v>
      </c>
      <c r="CM146" s="325">
        <v>1563</v>
      </c>
      <c r="CN146" s="325">
        <v>1261</v>
      </c>
      <c r="CO146" s="325">
        <v>11</v>
      </c>
      <c r="CP146" s="325">
        <v>102</v>
      </c>
      <c r="CQ146" s="325">
        <v>4</v>
      </c>
      <c r="CR146" s="325"/>
      <c r="CS146" s="325">
        <v>141</v>
      </c>
      <c r="CT146" s="325">
        <v>23</v>
      </c>
      <c r="CU146" s="325">
        <v>1</v>
      </c>
      <c r="CV146" s="325">
        <v>153</v>
      </c>
      <c r="CW146" s="325">
        <v>0</v>
      </c>
      <c r="CX146" s="325">
        <v>0</v>
      </c>
      <c r="CY146" s="325">
        <v>163</v>
      </c>
      <c r="CZ146" s="325"/>
      <c r="DA146" s="325">
        <v>228</v>
      </c>
      <c r="DB146" s="325">
        <v>232</v>
      </c>
      <c r="DC146" s="325">
        <v>0</v>
      </c>
      <c r="DD146" s="325">
        <v>23</v>
      </c>
      <c r="DE146" s="325">
        <v>26</v>
      </c>
      <c r="DF146" s="325">
        <v>0</v>
      </c>
      <c r="DG146" s="325">
        <v>633</v>
      </c>
      <c r="DH146" s="325">
        <v>0</v>
      </c>
      <c r="DI146" s="325">
        <v>201</v>
      </c>
      <c r="DJ146" s="325">
        <v>368</v>
      </c>
      <c r="DK146" s="325"/>
      <c r="DL146" s="325">
        <v>127</v>
      </c>
      <c r="DM146" s="325">
        <v>155</v>
      </c>
      <c r="DN146" s="325">
        <v>72</v>
      </c>
      <c r="DO146" s="327">
        <v>68</v>
      </c>
      <c r="DP146" s="21">
        <f t="shared" si="7"/>
        <v>31506</v>
      </c>
    </row>
    <row r="147" spans="1:120" ht="15.75" thickBot="1" x14ac:dyDescent="0.3">
      <c r="A147" s="9" t="s">
        <v>227</v>
      </c>
      <c r="B147" s="325">
        <v>0</v>
      </c>
      <c r="C147" s="325">
        <v>0</v>
      </c>
      <c r="D147" s="325">
        <v>0</v>
      </c>
      <c r="E147" s="325">
        <v>0</v>
      </c>
      <c r="F147" s="325">
        <v>0</v>
      </c>
      <c r="G147" s="333">
        <v>0</v>
      </c>
      <c r="H147" s="325">
        <v>0</v>
      </c>
      <c r="I147" s="325">
        <v>0</v>
      </c>
      <c r="J147" s="325">
        <v>0</v>
      </c>
      <c r="K147" s="325">
        <v>0</v>
      </c>
      <c r="L147" s="325">
        <v>0</v>
      </c>
      <c r="M147" s="325">
        <v>0</v>
      </c>
      <c r="N147" s="325">
        <v>9</v>
      </c>
      <c r="O147" s="325">
        <v>0</v>
      </c>
      <c r="P147" s="325">
        <v>0</v>
      </c>
      <c r="Q147" s="325">
        <v>0</v>
      </c>
      <c r="R147" s="325">
        <v>0</v>
      </c>
      <c r="S147" s="325">
        <v>11</v>
      </c>
      <c r="T147" s="325">
        <v>0</v>
      </c>
      <c r="U147" s="325"/>
      <c r="V147" s="325">
        <v>0</v>
      </c>
      <c r="W147" s="325">
        <v>0</v>
      </c>
      <c r="X147" s="325">
        <v>21</v>
      </c>
      <c r="Y147" s="325">
        <v>0</v>
      </c>
      <c r="Z147" s="325">
        <v>4</v>
      </c>
      <c r="AA147" s="325">
        <v>0</v>
      </c>
      <c r="AB147" s="325">
        <v>0</v>
      </c>
      <c r="AC147" s="325">
        <v>0</v>
      </c>
      <c r="AD147" s="325">
        <v>0</v>
      </c>
      <c r="AE147" s="325">
        <v>0</v>
      </c>
      <c r="AF147" s="325">
        <v>0</v>
      </c>
      <c r="AG147" s="325">
        <v>0</v>
      </c>
      <c r="AH147" s="325">
        <v>0</v>
      </c>
      <c r="AI147" s="325">
        <v>0</v>
      </c>
      <c r="AJ147" s="325"/>
      <c r="AK147" s="325">
        <v>0</v>
      </c>
      <c r="AL147" s="325">
        <v>0</v>
      </c>
      <c r="AM147" s="325">
        <v>0</v>
      </c>
      <c r="AN147" s="325">
        <v>0</v>
      </c>
      <c r="AO147" s="325"/>
      <c r="AP147" s="325">
        <v>0</v>
      </c>
      <c r="AQ147" s="325">
        <v>0</v>
      </c>
      <c r="AR147" s="325">
        <v>0</v>
      </c>
      <c r="AS147" s="325">
        <v>0</v>
      </c>
      <c r="AT147" s="325">
        <v>0</v>
      </c>
      <c r="AU147" s="325">
        <v>0</v>
      </c>
      <c r="AV147" s="325">
        <v>0</v>
      </c>
      <c r="AW147" s="325">
        <v>0</v>
      </c>
      <c r="AX147" s="325">
        <v>0</v>
      </c>
      <c r="AY147" s="325">
        <v>0</v>
      </c>
      <c r="AZ147" s="325">
        <v>0</v>
      </c>
      <c r="BA147" s="325">
        <v>0</v>
      </c>
      <c r="BB147" s="325">
        <v>0</v>
      </c>
      <c r="BC147" s="325">
        <v>5</v>
      </c>
      <c r="BD147" s="325">
        <v>0</v>
      </c>
      <c r="BE147" s="325">
        <v>0</v>
      </c>
      <c r="BF147" s="325">
        <v>15</v>
      </c>
      <c r="BG147" s="325">
        <v>0</v>
      </c>
      <c r="BH147" s="325">
        <v>0</v>
      </c>
      <c r="BI147" s="325">
        <v>0</v>
      </c>
      <c r="BJ147" s="325">
        <v>0</v>
      </c>
      <c r="BK147" s="325">
        <v>0</v>
      </c>
      <c r="BL147" s="325"/>
      <c r="BM147" s="325">
        <v>0</v>
      </c>
      <c r="BN147" s="325">
        <v>0</v>
      </c>
      <c r="BO147" s="325">
        <v>0</v>
      </c>
      <c r="BP147" s="325">
        <v>0</v>
      </c>
      <c r="BQ147" s="325">
        <v>0</v>
      </c>
      <c r="BR147" s="325"/>
      <c r="BS147" s="325">
        <v>5</v>
      </c>
      <c r="BT147" s="325">
        <v>0</v>
      </c>
      <c r="BU147" s="325">
        <v>0</v>
      </c>
      <c r="BV147" s="325">
        <v>0</v>
      </c>
      <c r="BW147" s="325">
        <v>0</v>
      </c>
      <c r="BX147" s="325">
        <v>4</v>
      </c>
      <c r="BY147" s="325"/>
      <c r="BZ147" s="325">
        <v>0</v>
      </c>
      <c r="CA147" s="325"/>
      <c r="CB147" s="325">
        <v>0</v>
      </c>
      <c r="CC147" s="325">
        <v>0</v>
      </c>
      <c r="CD147" s="325">
        <v>0</v>
      </c>
      <c r="CE147" s="325">
        <v>0</v>
      </c>
      <c r="CF147" s="325">
        <v>0</v>
      </c>
      <c r="CG147" s="325">
        <v>0</v>
      </c>
      <c r="CH147" s="325">
        <v>0</v>
      </c>
      <c r="CI147" s="325">
        <v>0</v>
      </c>
      <c r="CJ147" s="325">
        <v>0</v>
      </c>
      <c r="CK147" s="325">
        <v>0</v>
      </c>
      <c r="CL147" s="325">
        <v>0</v>
      </c>
      <c r="CM147" s="325">
        <v>39</v>
      </c>
      <c r="CN147" s="325">
        <v>0</v>
      </c>
      <c r="CO147" s="325">
        <v>0</v>
      </c>
      <c r="CP147" s="325">
        <v>0</v>
      </c>
      <c r="CQ147" s="325">
        <v>0</v>
      </c>
      <c r="CR147" s="325"/>
      <c r="CS147" s="325">
        <v>0</v>
      </c>
      <c r="CT147" s="325">
        <v>0</v>
      </c>
      <c r="CU147" s="325">
        <v>0</v>
      </c>
      <c r="CV147" s="325">
        <v>0</v>
      </c>
      <c r="CW147" s="325">
        <v>0</v>
      </c>
      <c r="CX147" s="325">
        <v>0</v>
      </c>
      <c r="CY147" s="325">
        <v>0</v>
      </c>
      <c r="CZ147" s="325"/>
      <c r="DA147" s="325">
        <v>0</v>
      </c>
      <c r="DB147" s="325">
        <v>0</v>
      </c>
      <c r="DC147" s="325">
        <v>0</v>
      </c>
      <c r="DD147" s="325">
        <v>0</v>
      </c>
      <c r="DE147" s="325">
        <v>0</v>
      </c>
      <c r="DF147" s="325">
        <v>0</v>
      </c>
      <c r="DG147" s="325">
        <v>9</v>
      </c>
      <c r="DH147" s="325">
        <v>0</v>
      </c>
      <c r="DI147" s="325">
        <v>0</v>
      </c>
      <c r="DJ147" s="325">
        <v>14</v>
      </c>
      <c r="DK147" s="325"/>
      <c r="DL147" s="325">
        <v>0</v>
      </c>
      <c r="DM147" s="325">
        <v>0</v>
      </c>
      <c r="DN147" s="325">
        <v>0</v>
      </c>
      <c r="DO147" s="327">
        <v>0</v>
      </c>
      <c r="DP147" s="21">
        <f t="shared" si="7"/>
        <v>136</v>
      </c>
    </row>
    <row r="148" spans="1:120" ht="15.75" thickBot="1" x14ac:dyDescent="0.3">
      <c r="A148" s="9" t="s">
        <v>228</v>
      </c>
      <c r="B148" s="325">
        <v>0</v>
      </c>
      <c r="C148" s="325">
        <v>0</v>
      </c>
      <c r="D148" s="325">
        <v>0</v>
      </c>
      <c r="E148" s="325">
        <v>1</v>
      </c>
      <c r="F148" s="325">
        <v>0</v>
      </c>
      <c r="G148" s="333">
        <v>1</v>
      </c>
      <c r="H148" s="325">
        <v>0</v>
      </c>
      <c r="I148" s="325">
        <v>20</v>
      </c>
      <c r="J148" s="325">
        <v>0</v>
      </c>
      <c r="K148" s="325">
        <v>0</v>
      </c>
      <c r="L148" s="325">
        <v>0</v>
      </c>
      <c r="M148" s="325">
        <v>0</v>
      </c>
      <c r="N148" s="325">
        <v>84</v>
      </c>
      <c r="O148" s="325">
        <v>0</v>
      </c>
      <c r="P148" s="325">
        <v>0</v>
      </c>
      <c r="Q148" s="325">
        <v>0</v>
      </c>
      <c r="R148" s="325">
        <v>0</v>
      </c>
      <c r="S148" s="325">
        <v>2</v>
      </c>
      <c r="T148" s="325">
        <v>0</v>
      </c>
      <c r="U148" s="325"/>
      <c r="V148" s="325">
        <v>0</v>
      </c>
      <c r="W148" s="325">
        <v>0</v>
      </c>
      <c r="X148" s="325">
        <v>111</v>
      </c>
      <c r="Y148" s="325">
        <v>0</v>
      </c>
      <c r="Z148" s="325">
        <v>0</v>
      </c>
      <c r="AA148" s="325">
        <v>0</v>
      </c>
      <c r="AB148" s="325">
        <v>0</v>
      </c>
      <c r="AC148" s="325">
        <v>0</v>
      </c>
      <c r="AD148" s="325">
        <v>0</v>
      </c>
      <c r="AE148" s="325">
        <v>0</v>
      </c>
      <c r="AF148" s="325">
        <v>0</v>
      </c>
      <c r="AG148" s="325">
        <v>0</v>
      </c>
      <c r="AH148" s="325">
        <v>0</v>
      </c>
      <c r="AI148" s="325">
        <v>0</v>
      </c>
      <c r="AJ148" s="325"/>
      <c r="AK148" s="325">
        <v>0</v>
      </c>
      <c r="AL148" s="325">
        <v>0</v>
      </c>
      <c r="AM148" s="325">
        <v>0</v>
      </c>
      <c r="AN148" s="325">
        <v>0</v>
      </c>
      <c r="AO148" s="325"/>
      <c r="AP148" s="325">
        <v>0</v>
      </c>
      <c r="AQ148" s="325">
        <v>0</v>
      </c>
      <c r="AR148" s="325">
        <v>0</v>
      </c>
      <c r="AS148" s="325">
        <v>0</v>
      </c>
      <c r="AT148" s="325">
        <v>0</v>
      </c>
      <c r="AU148" s="325">
        <v>0</v>
      </c>
      <c r="AV148" s="325">
        <v>0</v>
      </c>
      <c r="AW148" s="325">
        <v>0</v>
      </c>
      <c r="AX148" s="325">
        <v>0</v>
      </c>
      <c r="AY148" s="325">
        <v>0</v>
      </c>
      <c r="AZ148" s="325">
        <v>0</v>
      </c>
      <c r="BA148" s="325">
        <v>0</v>
      </c>
      <c r="BB148" s="325">
        <v>0</v>
      </c>
      <c r="BC148" s="325">
        <v>4</v>
      </c>
      <c r="BD148" s="325">
        <v>0</v>
      </c>
      <c r="BE148" s="325">
        <v>0</v>
      </c>
      <c r="BF148" s="325">
        <v>8</v>
      </c>
      <c r="BG148" s="325">
        <v>0</v>
      </c>
      <c r="BH148" s="325">
        <v>0</v>
      </c>
      <c r="BI148" s="325">
        <v>0</v>
      </c>
      <c r="BJ148" s="325">
        <v>0</v>
      </c>
      <c r="BK148" s="325">
        <v>0</v>
      </c>
      <c r="BL148" s="325"/>
      <c r="BM148" s="325">
        <v>0</v>
      </c>
      <c r="BN148" s="325">
        <v>0</v>
      </c>
      <c r="BO148" s="325">
        <v>0</v>
      </c>
      <c r="BP148" s="325">
        <v>0</v>
      </c>
      <c r="BQ148" s="325">
        <v>0</v>
      </c>
      <c r="BR148" s="325"/>
      <c r="BS148" s="325">
        <v>2</v>
      </c>
      <c r="BT148" s="325">
        <v>0</v>
      </c>
      <c r="BU148" s="325">
        <v>0</v>
      </c>
      <c r="BV148" s="325">
        <v>0</v>
      </c>
      <c r="BW148" s="325">
        <v>0</v>
      </c>
      <c r="BX148" s="325">
        <v>22</v>
      </c>
      <c r="BY148" s="325"/>
      <c r="BZ148" s="325">
        <v>0</v>
      </c>
      <c r="CA148" s="325"/>
      <c r="CB148" s="325">
        <v>0</v>
      </c>
      <c r="CC148" s="325">
        <v>0</v>
      </c>
      <c r="CD148" s="325">
        <v>0</v>
      </c>
      <c r="CE148" s="325">
        <v>0</v>
      </c>
      <c r="CF148" s="325">
        <v>0</v>
      </c>
      <c r="CG148" s="325">
        <v>0</v>
      </c>
      <c r="CH148" s="325">
        <v>8</v>
      </c>
      <c r="CI148" s="325">
        <v>0</v>
      </c>
      <c r="CJ148" s="325">
        <v>0</v>
      </c>
      <c r="CK148" s="325">
        <v>0</v>
      </c>
      <c r="CL148" s="325">
        <v>0</v>
      </c>
      <c r="CM148" s="325">
        <v>12</v>
      </c>
      <c r="CN148" s="325">
        <v>0</v>
      </c>
      <c r="CO148" s="325">
        <v>0</v>
      </c>
      <c r="CP148" s="325">
        <v>0</v>
      </c>
      <c r="CQ148" s="325">
        <v>0</v>
      </c>
      <c r="CR148" s="325"/>
      <c r="CS148" s="325">
        <v>0</v>
      </c>
      <c r="CT148" s="325">
        <v>0</v>
      </c>
      <c r="CU148" s="325">
        <v>0</v>
      </c>
      <c r="CV148" s="325">
        <v>0</v>
      </c>
      <c r="CW148" s="325">
        <v>0</v>
      </c>
      <c r="CX148" s="325">
        <v>0</v>
      </c>
      <c r="CY148" s="325">
        <v>0</v>
      </c>
      <c r="CZ148" s="325"/>
      <c r="DA148" s="325">
        <v>0</v>
      </c>
      <c r="DB148" s="325">
        <v>0</v>
      </c>
      <c r="DC148" s="325">
        <v>0</v>
      </c>
      <c r="DD148" s="325">
        <v>0</v>
      </c>
      <c r="DE148" s="325">
        <v>0</v>
      </c>
      <c r="DF148" s="325">
        <v>0</v>
      </c>
      <c r="DG148" s="325">
        <v>1</v>
      </c>
      <c r="DH148" s="325">
        <v>0</v>
      </c>
      <c r="DI148" s="325">
        <v>0</v>
      </c>
      <c r="DJ148" s="325">
        <v>76</v>
      </c>
      <c r="DK148" s="325"/>
      <c r="DL148" s="325">
        <v>0</v>
      </c>
      <c r="DM148" s="325">
        <v>0</v>
      </c>
      <c r="DN148" s="325">
        <v>0</v>
      </c>
      <c r="DO148" s="327">
        <v>2</v>
      </c>
      <c r="DP148" s="21">
        <f t="shared" si="7"/>
        <v>354</v>
      </c>
    </row>
    <row r="149" spans="1:120" ht="15.75" thickBot="1" x14ac:dyDescent="0.3">
      <c r="A149" s="9" t="s">
        <v>229</v>
      </c>
      <c r="B149" s="325">
        <v>0</v>
      </c>
      <c r="C149" s="325">
        <v>0</v>
      </c>
      <c r="D149" s="325">
        <v>0</v>
      </c>
      <c r="E149" s="325">
        <v>0</v>
      </c>
      <c r="F149" s="325">
        <v>0</v>
      </c>
      <c r="G149" s="333">
        <v>0</v>
      </c>
      <c r="H149" s="325">
        <v>0</v>
      </c>
      <c r="I149" s="325">
        <v>0</v>
      </c>
      <c r="J149" s="325">
        <v>0</v>
      </c>
      <c r="K149" s="325">
        <v>0</v>
      </c>
      <c r="L149" s="325">
        <v>0</v>
      </c>
      <c r="M149" s="325">
        <v>0</v>
      </c>
      <c r="N149" s="325">
        <v>12</v>
      </c>
      <c r="O149" s="325">
        <v>0</v>
      </c>
      <c r="P149" s="325">
        <v>1</v>
      </c>
      <c r="Q149" s="325">
        <v>0</v>
      </c>
      <c r="R149" s="325">
        <v>0</v>
      </c>
      <c r="S149" s="325">
        <v>2</v>
      </c>
      <c r="T149" s="325">
        <v>0</v>
      </c>
      <c r="U149" s="325"/>
      <c r="V149" s="325">
        <v>0</v>
      </c>
      <c r="W149" s="325">
        <v>0</v>
      </c>
      <c r="X149" s="325">
        <v>18</v>
      </c>
      <c r="Y149" s="325">
        <v>0</v>
      </c>
      <c r="Z149" s="325">
        <v>13</v>
      </c>
      <c r="AA149" s="325">
        <v>0</v>
      </c>
      <c r="AB149" s="325">
        <v>0</v>
      </c>
      <c r="AC149" s="325">
        <v>0</v>
      </c>
      <c r="AD149" s="325">
        <v>0</v>
      </c>
      <c r="AE149" s="325">
        <v>0</v>
      </c>
      <c r="AF149" s="325">
        <v>0</v>
      </c>
      <c r="AG149" s="325">
        <v>0</v>
      </c>
      <c r="AH149" s="325">
        <v>0</v>
      </c>
      <c r="AI149" s="325">
        <v>0</v>
      </c>
      <c r="AJ149" s="325"/>
      <c r="AK149" s="325">
        <v>0</v>
      </c>
      <c r="AL149" s="325">
        <v>0</v>
      </c>
      <c r="AM149" s="325">
        <v>0</v>
      </c>
      <c r="AN149" s="325">
        <v>0</v>
      </c>
      <c r="AO149" s="325"/>
      <c r="AP149" s="325">
        <v>0</v>
      </c>
      <c r="AQ149" s="325">
        <v>0</v>
      </c>
      <c r="AR149" s="325">
        <v>0</v>
      </c>
      <c r="AS149" s="325">
        <v>0</v>
      </c>
      <c r="AT149" s="325">
        <v>0</v>
      </c>
      <c r="AU149" s="325">
        <v>0</v>
      </c>
      <c r="AV149" s="325">
        <v>0</v>
      </c>
      <c r="AW149" s="325">
        <v>0</v>
      </c>
      <c r="AX149" s="325">
        <v>0</v>
      </c>
      <c r="AY149" s="325">
        <v>0</v>
      </c>
      <c r="AZ149" s="325">
        <v>0</v>
      </c>
      <c r="BA149" s="325">
        <v>0</v>
      </c>
      <c r="BB149" s="325">
        <v>0</v>
      </c>
      <c r="BC149" s="325">
        <v>70</v>
      </c>
      <c r="BD149" s="325">
        <v>0</v>
      </c>
      <c r="BE149" s="325">
        <v>0</v>
      </c>
      <c r="BF149" s="325">
        <v>1</v>
      </c>
      <c r="BG149" s="325">
        <v>0</v>
      </c>
      <c r="BH149" s="325">
        <v>0</v>
      </c>
      <c r="BI149" s="325">
        <v>0</v>
      </c>
      <c r="BJ149" s="325">
        <v>0</v>
      </c>
      <c r="BK149" s="325">
        <v>0</v>
      </c>
      <c r="BL149" s="325"/>
      <c r="BM149" s="325">
        <v>0</v>
      </c>
      <c r="BN149" s="325">
        <v>0</v>
      </c>
      <c r="BO149" s="325">
        <v>0</v>
      </c>
      <c r="BP149" s="325">
        <v>0</v>
      </c>
      <c r="BQ149" s="325">
        <v>0</v>
      </c>
      <c r="BR149" s="325"/>
      <c r="BS149" s="325">
        <v>0</v>
      </c>
      <c r="BT149" s="325">
        <v>0</v>
      </c>
      <c r="BU149" s="325">
        <v>0</v>
      </c>
      <c r="BV149" s="325">
        <v>0</v>
      </c>
      <c r="BW149" s="325">
        <v>0</v>
      </c>
      <c r="BX149" s="325">
        <v>0</v>
      </c>
      <c r="BY149" s="325"/>
      <c r="BZ149" s="325">
        <v>0</v>
      </c>
      <c r="CA149" s="325"/>
      <c r="CB149" s="325">
        <v>0</v>
      </c>
      <c r="CC149" s="325">
        <v>0</v>
      </c>
      <c r="CD149" s="325">
        <v>0</v>
      </c>
      <c r="CE149" s="325">
        <v>0</v>
      </c>
      <c r="CF149" s="325">
        <v>0</v>
      </c>
      <c r="CG149" s="325">
        <v>0</v>
      </c>
      <c r="CH149" s="325">
        <v>0</v>
      </c>
      <c r="CI149" s="325">
        <v>0</v>
      </c>
      <c r="CJ149" s="325">
        <v>0</v>
      </c>
      <c r="CK149" s="325">
        <v>0</v>
      </c>
      <c r="CL149" s="325">
        <v>0</v>
      </c>
      <c r="CM149" s="325">
        <v>0</v>
      </c>
      <c r="CN149" s="325">
        <v>0</v>
      </c>
      <c r="CO149" s="325">
        <v>0</v>
      </c>
      <c r="CP149" s="325">
        <v>0</v>
      </c>
      <c r="CQ149" s="325">
        <v>0</v>
      </c>
      <c r="CR149" s="325"/>
      <c r="CS149" s="325">
        <v>0</v>
      </c>
      <c r="CT149" s="325">
        <v>0</v>
      </c>
      <c r="CU149" s="325">
        <v>0</v>
      </c>
      <c r="CV149" s="325">
        <v>0</v>
      </c>
      <c r="CW149" s="325">
        <v>0</v>
      </c>
      <c r="CX149" s="325">
        <v>0</v>
      </c>
      <c r="CY149" s="325">
        <v>0</v>
      </c>
      <c r="CZ149" s="325"/>
      <c r="DA149" s="325">
        <v>0</v>
      </c>
      <c r="DB149" s="325">
        <v>0</v>
      </c>
      <c r="DC149" s="325">
        <v>0</v>
      </c>
      <c r="DD149" s="325">
        <v>0</v>
      </c>
      <c r="DE149" s="325">
        <v>0</v>
      </c>
      <c r="DF149" s="325">
        <v>0</v>
      </c>
      <c r="DG149" s="325">
        <v>21</v>
      </c>
      <c r="DH149" s="325">
        <v>0</v>
      </c>
      <c r="DI149" s="325">
        <v>0</v>
      </c>
      <c r="DJ149" s="325">
        <v>20</v>
      </c>
      <c r="DK149" s="325"/>
      <c r="DL149" s="325">
        <v>0</v>
      </c>
      <c r="DM149" s="325">
        <v>0</v>
      </c>
      <c r="DN149" s="325">
        <v>0</v>
      </c>
      <c r="DO149" s="327">
        <v>16</v>
      </c>
      <c r="DP149" s="21">
        <f t="shared" si="7"/>
        <v>174</v>
      </c>
    </row>
    <row r="150" spans="1:120" ht="15.75" thickBot="1" x14ac:dyDescent="0.3">
      <c r="A150" s="30" t="s">
        <v>266</v>
      </c>
      <c r="B150" s="338">
        <v>6718</v>
      </c>
      <c r="C150" s="338">
        <v>7192</v>
      </c>
      <c r="D150" s="338">
        <v>5679</v>
      </c>
      <c r="E150" s="338">
        <v>2339</v>
      </c>
      <c r="F150" s="338">
        <v>3988</v>
      </c>
      <c r="G150" s="333">
        <v>17191</v>
      </c>
      <c r="H150" s="338">
        <v>3084</v>
      </c>
      <c r="I150" s="338">
        <v>21260</v>
      </c>
      <c r="J150" s="338">
        <v>6022</v>
      </c>
      <c r="K150" s="338">
        <v>2489</v>
      </c>
      <c r="L150" s="338">
        <v>1661</v>
      </c>
      <c r="M150" s="338">
        <v>1738</v>
      </c>
      <c r="N150" s="338">
        <v>12990</v>
      </c>
      <c r="O150" s="338">
        <v>3976</v>
      </c>
      <c r="P150" s="338">
        <v>23701</v>
      </c>
      <c r="Q150" s="338">
        <v>7711</v>
      </c>
      <c r="R150" s="338">
        <v>3004</v>
      </c>
      <c r="S150" s="338">
        <v>18410</v>
      </c>
      <c r="T150" s="338">
        <v>994</v>
      </c>
      <c r="U150" s="338"/>
      <c r="V150" s="338">
        <v>7210</v>
      </c>
      <c r="W150" s="338">
        <v>11459</v>
      </c>
      <c r="X150" s="338">
        <v>40588</v>
      </c>
      <c r="Y150" s="338">
        <v>6143</v>
      </c>
      <c r="Z150" s="338">
        <v>8267</v>
      </c>
      <c r="AA150" s="338">
        <v>2652</v>
      </c>
      <c r="AB150" s="338">
        <v>2825</v>
      </c>
      <c r="AC150" s="338">
        <v>1064</v>
      </c>
      <c r="AD150" s="338">
        <v>2795</v>
      </c>
      <c r="AE150" s="338">
        <v>19293</v>
      </c>
      <c r="AF150" s="338">
        <v>376</v>
      </c>
      <c r="AG150" s="338">
        <v>1739</v>
      </c>
      <c r="AH150" s="338">
        <v>4783</v>
      </c>
      <c r="AI150" s="338">
        <v>1529</v>
      </c>
      <c r="AJ150" s="338"/>
      <c r="AK150" s="338">
        <v>6588</v>
      </c>
      <c r="AL150" s="338">
        <v>9308</v>
      </c>
      <c r="AM150" s="338">
        <v>1019</v>
      </c>
      <c r="AN150" s="338">
        <v>1434</v>
      </c>
      <c r="AO150" s="338"/>
      <c r="AP150" s="338">
        <v>2427</v>
      </c>
      <c r="AQ150" s="338">
        <v>4728</v>
      </c>
      <c r="AR150" s="338">
        <v>29562</v>
      </c>
      <c r="AS150" s="338">
        <v>4321</v>
      </c>
      <c r="AT150" s="338">
        <v>9808</v>
      </c>
      <c r="AU150" s="338">
        <v>7946</v>
      </c>
      <c r="AV150" s="338">
        <v>6261</v>
      </c>
      <c r="AW150" s="338">
        <v>2046</v>
      </c>
      <c r="AX150" s="338">
        <v>13906</v>
      </c>
      <c r="AY150" s="338">
        <v>8941</v>
      </c>
      <c r="AZ150" s="338">
        <v>1398</v>
      </c>
      <c r="BA150" s="338">
        <v>38927</v>
      </c>
      <c r="BB150" s="338">
        <v>3005</v>
      </c>
      <c r="BC150" s="338">
        <v>5514</v>
      </c>
      <c r="BD150" s="338">
        <v>343</v>
      </c>
      <c r="BE150" s="338">
        <v>1544</v>
      </c>
      <c r="BF150" s="338">
        <v>3454</v>
      </c>
      <c r="BG150" s="338">
        <v>5550</v>
      </c>
      <c r="BH150" s="338">
        <v>2267</v>
      </c>
      <c r="BI150" s="338">
        <v>2032</v>
      </c>
      <c r="BJ150" s="338">
        <v>1472</v>
      </c>
      <c r="BK150" s="338">
        <v>29004</v>
      </c>
      <c r="BL150" s="338"/>
      <c r="BM150" s="338">
        <v>2732</v>
      </c>
      <c r="BN150" s="338">
        <v>7033</v>
      </c>
      <c r="BO150" s="338">
        <v>2615</v>
      </c>
      <c r="BP150" s="338">
        <v>2738</v>
      </c>
      <c r="BQ150" s="338">
        <v>391</v>
      </c>
      <c r="BR150" s="338"/>
      <c r="BS150" s="338">
        <v>18823</v>
      </c>
      <c r="BT150" s="338">
        <v>6996</v>
      </c>
      <c r="BU150" s="338">
        <v>1610</v>
      </c>
      <c r="BV150" s="338">
        <v>835</v>
      </c>
      <c r="BW150" s="338">
        <v>10096</v>
      </c>
      <c r="BX150" s="338">
        <v>8041</v>
      </c>
      <c r="BY150" s="338"/>
      <c r="BZ150" s="338">
        <v>917</v>
      </c>
      <c r="CA150" s="338"/>
      <c r="CB150" s="338">
        <v>9836</v>
      </c>
      <c r="CC150" s="338">
        <v>21718</v>
      </c>
      <c r="CD150" s="338">
        <v>3178</v>
      </c>
      <c r="CE150" s="338">
        <v>8807</v>
      </c>
      <c r="CF150" s="338">
        <v>3216</v>
      </c>
      <c r="CG150" s="338">
        <v>5801</v>
      </c>
      <c r="CH150" s="338">
        <v>3901</v>
      </c>
      <c r="CI150" s="338">
        <v>1815</v>
      </c>
      <c r="CJ150" s="338">
        <v>2589</v>
      </c>
      <c r="CK150" s="338">
        <v>10589</v>
      </c>
      <c r="CL150" s="338">
        <v>2990</v>
      </c>
      <c r="CM150" s="338">
        <v>41767</v>
      </c>
      <c r="CN150" s="338">
        <v>10352</v>
      </c>
      <c r="CO150" s="338">
        <v>3983</v>
      </c>
      <c r="CP150" s="338">
        <v>8233</v>
      </c>
      <c r="CQ150" s="338">
        <v>712</v>
      </c>
      <c r="CR150" s="338"/>
      <c r="CS150" s="338">
        <v>2575</v>
      </c>
      <c r="CT150" s="338">
        <v>2321</v>
      </c>
      <c r="CU150" s="338">
        <v>2246</v>
      </c>
      <c r="CV150" s="338">
        <v>6172</v>
      </c>
      <c r="CW150" s="338">
        <v>1299</v>
      </c>
      <c r="CX150" s="338">
        <v>2841</v>
      </c>
      <c r="CY150" s="338">
        <v>12501</v>
      </c>
      <c r="CZ150" s="338"/>
      <c r="DA150" s="338">
        <v>5460</v>
      </c>
      <c r="DB150" s="338">
        <v>2456</v>
      </c>
      <c r="DC150" s="338">
        <v>3932</v>
      </c>
      <c r="DD150" s="338">
        <v>5079</v>
      </c>
      <c r="DE150" s="338">
        <v>6254</v>
      </c>
      <c r="DF150" s="338">
        <v>1326</v>
      </c>
      <c r="DG150" s="338">
        <v>7398</v>
      </c>
      <c r="DH150" s="338">
        <v>2102</v>
      </c>
      <c r="DI150" s="338">
        <v>7625</v>
      </c>
      <c r="DJ150" s="338">
        <v>10894</v>
      </c>
      <c r="DK150" s="338"/>
      <c r="DL150" s="338">
        <v>3066</v>
      </c>
      <c r="DM150" s="338">
        <v>4556</v>
      </c>
      <c r="DN150" s="338">
        <v>16881</v>
      </c>
      <c r="DO150" s="338">
        <v>4067</v>
      </c>
      <c r="DP150" s="23"/>
    </row>
    <row r="151" spans="1:120" ht="15.75" thickBot="1" x14ac:dyDescent="0.3">
      <c r="A151" s="10" t="s">
        <v>230</v>
      </c>
      <c r="B151" s="341"/>
      <c r="C151" s="341"/>
      <c r="D151" s="341"/>
      <c r="E151" s="341"/>
      <c r="F151" s="341"/>
      <c r="G151" s="342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  <c r="AQ151" s="341"/>
      <c r="AR151" s="341"/>
      <c r="AS151" s="341"/>
      <c r="AT151" s="341"/>
      <c r="AU151" s="341"/>
      <c r="AV151" s="341"/>
      <c r="AW151" s="341"/>
      <c r="AX151" s="341"/>
      <c r="AY151" s="341"/>
      <c r="AZ151" s="341"/>
      <c r="BA151" s="341"/>
      <c r="BB151" s="341"/>
      <c r="BC151" s="341"/>
      <c r="BD151" s="341"/>
      <c r="BE151" s="341"/>
      <c r="BF151" s="341"/>
      <c r="BG151" s="341"/>
      <c r="BH151" s="341"/>
      <c r="BI151" s="341"/>
      <c r="BJ151" s="341"/>
      <c r="BK151" s="341"/>
      <c r="BL151" s="341"/>
      <c r="BM151" s="341"/>
      <c r="BN151" s="341"/>
      <c r="BO151" s="341"/>
      <c r="BP151" s="341"/>
      <c r="BQ151" s="341"/>
      <c r="BR151" s="341"/>
      <c r="BS151" s="341"/>
      <c r="BT151" s="341"/>
      <c r="BU151" s="341"/>
      <c r="BV151" s="341"/>
      <c r="BW151" s="341"/>
      <c r="BX151" s="341"/>
      <c r="BY151" s="341"/>
      <c r="BZ151" s="341"/>
      <c r="CA151" s="341"/>
      <c r="CB151" s="341"/>
      <c r="CC151" s="341"/>
      <c r="CD151" s="341"/>
      <c r="CE151" s="341"/>
      <c r="CF151" s="341"/>
      <c r="CG151" s="341"/>
      <c r="CH151" s="341"/>
      <c r="CI151" s="341"/>
      <c r="CJ151" s="341"/>
      <c r="CK151" s="341"/>
      <c r="CL151" s="341"/>
      <c r="CM151" s="341"/>
      <c r="CN151" s="341"/>
      <c r="CO151" s="341"/>
      <c r="CP151" s="341"/>
      <c r="CQ151" s="341"/>
      <c r="CR151" s="341"/>
      <c r="CS151" s="341"/>
      <c r="CT151" s="341"/>
      <c r="CU151" s="341"/>
      <c r="CV151" s="341"/>
      <c r="CW151" s="341"/>
      <c r="CX151" s="341"/>
      <c r="CY151" s="341"/>
      <c r="CZ151" s="341"/>
      <c r="DA151" s="341"/>
      <c r="DB151" s="341"/>
      <c r="DC151" s="341"/>
      <c r="DD151" s="341"/>
      <c r="DE151" s="341"/>
      <c r="DF151" s="341"/>
      <c r="DG151" s="341"/>
      <c r="DH151" s="341"/>
      <c r="DI151" s="341"/>
      <c r="DJ151" s="341"/>
      <c r="DK151" s="341"/>
      <c r="DL151" s="341"/>
      <c r="DM151" s="341"/>
      <c r="DN151" s="341"/>
      <c r="DO151" s="341"/>
      <c r="DP151" s="23"/>
    </row>
    <row r="152" spans="1:120" ht="15.75" thickBot="1" x14ac:dyDescent="0.3">
      <c r="A152" s="9" t="s">
        <v>231</v>
      </c>
      <c r="B152" s="325">
        <v>0</v>
      </c>
      <c r="C152" s="325">
        <v>0</v>
      </c>
      <c r="D152" s="325">
        <v>0</v>
      </c>
      <c r="E152" s="325">
        <v>18</v>
      </c>
      <c r="F152" s="325">
        <v>0</v>
      </c>
      <c r="G152" s="326">
        <v>0</v>
      </c>
      <c r="H152" s="325">
        <v>0</v>
      </c>
      <c r="I152" s="325">
        <v>0</v>
      </c>
      <c r="J152" s="325">
        <v>0</v>
      </c>
      <c r="K152" s="325">
        <v>0</v>
      </c>
      <c r="L152" s="325">
        <v>0</v>
      </c>
      <c r="M152" s="325">
        <v>0</v>
      </c>
      <c r="N152" s="325">
        <v>0</v>
      </c>
      <c r="O152" s="325">
        <v>1</v>
      </c>
      <c r="P152" s="325">
        <v>0</v>
      </c>
      <c r="Q152" s="325">
        <v>0</v>
      </c>
      <c r="R152" s="325">
        <v>0</v>
      </c>
      <c r="S152" s="325">
        <v>0</v>
      </c>
      <c r="T152" s="325">
        <v>0</v>
      </c>
      <c r="U152" s="325"/>
      <c r="V152" s="325">
        <v>1</v>
      </c>
      <c r="W152" s="325">
        <v>0</v>
      </c>
      <c r="X152" s="325">
        <v>0</v>
      </c>
      <c r="Y152" s="325">
        <v>0</v>
      </c>
      <c r="Z152" s="325">
        <v>0</v>
      </c>
      <c r="AA152" s="325">
        <v>0</v>
      </c>
      <c r="AB152" s="325">
        <v>0</v>
      </c>
      <c r="AC152" s="325">
        <v>0</v>
      </c>
      <c r="AD152" s="325">
        <v>1</v>
      </c>
      <c r="AE152" s="325">
        <v>0</v>
      </c>
      <c r="AF152" s="325">
        <v>0</v>
      </c>
      <c r="AG152" s="325">
        <v>0</v>
      </c>
      <c r="AH152" s="325">
        <v>3</v>
      </c>
      <c r="AI152" s="325">
        <v>0</v>
      </c>
      <c r="AJ152" s="325"/>
      <c r="AK152" s="325">
        <v>0</v>
      </c>
      <c r="AL152" s="325">
        <v>0</v>
      </c>
      <c r="AM152" s="325">
        <v>0</v>
      </c>
      <c r="AN152" s="325">
        <v>0</v>
      </c>
      <c r="AO152" s="325"/>
      <c r="AP152" s="325">
        <v>0</v>
      </c>
      <c r="AQ152" s="325">
        <v>0</v>
      </c>
      <c r="AR152" s="325">
        <v>0</v>
      </c>
      <c r="AS152" s="325">
        <v>2</v>
      </c>
      <c r="AT152" s="325">
        <v>0</v>
      </c>
      <c r="AU152" s="325">
        <v>0</v>
      </c>
      <c r="AV152" s="325">
        <v>0</v>
      </c>
      <c r="AW152" s="325">
        <v>1</v>
      </c>
      <c r="AX152" s="325">
        <v>0</v>
      </c>
      <c r="AY152" s="325">
        <v>0</v>
      </c>
      <c r="AZ152" s="325">
        <v>0</v>
      </c>
      <c r="BA152" s="325">
        <v>0</v>
      </c>
      <c r="BB152" s="325">
        <v>0</v>
      </c>
      <c r="BC152" s="325">
        <v>2</v>
      </c>
      <c r="BD152" s="325">
        <v>0</v>
      </c>
      <c r="BE152" s="325">
        <v>0</v>
      </c>
      <c r="BF152" s="325">
        <v>0</v>
      </c>
      <c r="BG152" s="325">
        <v>0</v>
      </c>
      <c r="BH152" s="325">
        <v>0</v>
      </c>
      <c r="BI152" s="325">
        <v>0</v>
      </c>
      <c r="BJ152" s="325">
        <v>0</v>
      </c>
      <c r="BK152" s="325">
        <v>2</v>
      </c>
      <c r="BL152" s="325"/>
      <c r="BM152" s="325">
        <v>1</v>
      </c>
      <c r="BN152" s="325">
        <v>0</v>
      </c>
      <c r="BO152" s="325">
        <v>0</v>
      </c>
      <c r="BP152" s="325">
        <v>0</v>
      </c>
      <c r="BQ152" s="325">
        <v>0</v>
      </c>
      <c r="BR152" s="325"/>
      <c r="BS152" s="325">
        <v>1</v>
      </c>
      <c r="BT152" s="325">
        <v>0</v>
      </c>
      <c r="BU152" s="325">
        <v>0</v>
      </c>
      <c r="BV152" s="325">
        <v>0</v>
      </c>
      <c r="BW152" s="325">
        <v>1</v>
      </c>
      <c r="BX152" s="325">
        <v>0</v>
      </c>
      <c r="BY152" s="325"/>
      <c r="BZ152" s="325">
        <v>0</v>
      </c>
      <c r="CA152" s="325"/>
      <c r="CB152" s="325">
        <v>0</v>
      </c>
      <c r="CC152" s="325">
        <v>1</v>
      </c>
      <c r="CD152" s="325">
        <v>0</v>
      </c>
      <c r="CE152" s="325">
        <v>0</v>
      </c>
      <c r="CF152" s="325">
        <v>0</v>
      </c>
      <c r="CG152" s="325">
        <v>0</v>
      </c>
      <c r="CH152" s="325">
        <v>0</v>
      </c>
      <c r="CI152" s="325">
        <v>0</v>
      </c>
      <c r="CJ152" s="325">
        <v>0</v>
      </c>
      <c r="CK152" s="325">
        <v>1</v>
      </c>
      <c r="CL152" s="325">
        <v>0</v>
      </c>
      <c r="CM152" s="325">
        <v>1</v>
      </c>
      <c r="CN152" s="325">
        <v>1</v>
      </c>
      <c r="CO152" s="325">
        <v>1</v>
      </c>
      <c r="CP152" s="325">
        <v>0</v>
      </c>
      <c r="CQ152" s="325">
        <v>0</v>
      </c>
      <c r="CR152" s="325"/>
      <c r="CS152" s="325">
        <v>0</v>
      </c>
      <c r="CT152" s="325">
        <v>0</v>
      </c>
      <c r="CU152" s="325">
        <v>0</v>
      </c>
      <c r="CV152" s="325">
        <v>0</v>
      </c>
      <c r="CW152" s="325">
        <v>0</v>
      </c>
      <c r="CX152" s="325">
        <v>0</v>
      </c>
      <c r="CY152" s="325">
        <v>0</v>
      </c>
      <c r="CZ152" s="325"/>
      <c r="DA152" s="325">
        <v>0</v>
      </c>
      <c r="DB152" s="325">
        <v>0</v>
      </c>
      <c r="DC152" s="325">
        <v>0</v>
      </c>
      <c r="DD152" s="325">
        <v>0</v>
      </c>
      <c r="DE152" s="325">
        <v>0</v>
      </c>
      <c r="DF152" s="325">
        <v>0</v>
      </c>
      <c r="DG152" s="325">
        <v>0</v>
      </c>
      <c r="DH152" s="325">
        <v>1</v>
      </c>
      <c r="DI152" s="325">
        <v>1</v>
      </c>
      <c r="DJ152" s="325">
        <v>0</v>
      </c>
      <c r="DK152" s="325"/>
      <c r="DL152" s="325">
        <v>0</v>
      </c>
      <c r="DM152" s="325">
        <v>0</v>
      </c>
      <c r="DN152" s="325">
        <v>0</v>
      </c>
      <c r="DO152" s="327">
        <v>0</v>
      </c>
      <c r="DP152" s="21">
        <f>SUM(B152:DO152)</f>
        <v>41</v>
      </c>
    </row>
    <row r="153" spans="1:120" ht="15.75" thickBot="1" x14ac:dyDescent="0.3">
      <c r="A153" s="9" t="s">
        <v>232</v>
      </c>
      <c r="B153" s="325">
        <v>0</v>
      </c>
      <c r="C153" s="325">
        <v>0</v>
      </c>
      <c r="D153" s="325">
        <v>0</v>
      </c>
      <c r="E153" s="325">
        <v>8</v>
      </c>
      <c r="F153" s="325">
        <v>0</v>
      </c>
      <c r="G153" s="326">
        <v>0</v>
      </c>
      <c r="H153" s="325">
        <v>0</v>
      </c>
      <c r="I153" s="325">
        <v>0</v>
      </c>
      <c r="J153" s="325">
        <v>0</v>
      </c>
      <c r="K153" s="325">
        <v>0</v>
      </c>
      <c r="L153" s="325">
        <v>0</v>
      </c>
      <c r="M153" s="325">
        <v>0</v>
      </c>
      <c r="N153" s="325">
        <v>0</v>
      </c>
      <c r="O153" s="325">
        <v>1</v>
      </c>
      <c r="P153" s="325">
        <v>0</v>
      </c>
      <c r="Q153" s="325">
        <v>0</v>
      </c>
      <c r="R153" s="325">
        <v>0</v>
      </c>
      <c r="S153" s="325">
        <v>0</v>
      </c>
      <c r="T153" s="325">
        <v>0</v>
      </c>
      <c r="U153" s="325"/>
      <c r="V153" s="325">
        <v>1</v>
      </c>
      <c r="W153" s="325">
        <v>0</v>
      </c>
      <c r="X153" s="325">
        <v>0</v>
      </c>
      <c r="Y153" s="325">
        <v>0</v>
      </c>
      <c r="Z153" s="325">
        <v>0</v>
      </c>
      <c r="AA153" s="325">
        <v>0</v>
      </c>
      <c r="AB153" s="325">
        <v>0</v>
      </c>
      <c r="AC153" s="325">
        <v>0</v>
      </c>
      <c r="AD153" s="325">
        <v>1</v>
      </c>
      <c r="AE153" s="325">
        <v>0</v>
      </c>
      <c r="AF153" s="325">
        <v>0</v>
      </c>
      <c r="AG153" s="325">
        <v>0</v>
      </c>
      <c r="AH153" s="325">
        <v>0</v>
      </c>
      <c r="AI153" s="325">
        <v>0</v>
      </c>
      <c r="AJ153" s="325"/>
      <c r="AK153" s="325">
        <v>0</v>
      </c>
      <c r="AL153" s="325">
        <v>0</v>
      </c>
      <c r="AM153" s="325">
        <v>0</v>
      </c>
      <c r="AN153" s="325">
        <v>0</v>
      </c>
      <c r="AO153" s="325"/>
      <c r="AP153" s="325">
        <v>0</v>
      </c>
      <c r="AQ153" s="325">
        <v>0</v>
      </c>
      <c r="AR153" s="325">
        <v>0</v>
      </c>
      <c r="AS153" s="325">
        <v>2</v>
      </c>
      <c r="AT153" s="325">
        <v>0</v>
      </c>
      <c r="AU153" s="325">
        <v>0</v>
      </c>
      <c r="AV153" s="325">
        <v>0</v>
      </c>
      <c r="AW153" s="325">
        <v>1</v>
      </c>
      <c r="AX153" s="325">
        <v>0</v>
      </c>
      <c r="AY153" s="325">
        <v>0</v>
      </c>
      <c r="AZ153" s="325">
        <v>0</v>
      </c>
      <c r="BA153" s="325">
        <v>0</v>
      </c>
      <c r="BB153" s="325">
        <v>0</v>
      </c>
      <c r="BC153" s="325">
        <v>2</v>
      </c>
      <c r="BD153" s="325">
        <v>0</v>
      </c>
      <c r="BE153" s="325">
        <v>0</v>
      </c>
      <c r="BF153" s="325">
        <v>0</v>
      </c>
      <c r="BG153" s="325">
        <v>0</v>
      </c>
      <c r="BH153" s="325">
        <v>0</v>
      </c>
      <c r="BI153" s="325">
        <v>0</v>
      </c>
      <c r="BJ153" s="325">
        <v>0</v>
      </c>
      <c r="BK153" s="325">
        <v>2</v>
      </c>
      <c r="BL153" s="325"/>
      <c r="BM153" s="325">
        <v>1</v>
      </c>
      <c r="BN153" s="325">
        <v>0</v>
      </c>
      <c r="BO153" s="325">
        <v>0</v>
      </c>
      <c r="BP153" s="325">
        <v>0</v>
      </c>
      <c r="BQ153" s="325">
        <v>0</v>
      </c>
      <c r="BR153" s="325"/>
      <c r="BS153" s="325">
        <v>1</v>
      </c>
      <c r="BT153" s="325">
        <v>0</v>
      </c>
      <c r="BU153" s="325">
        <v>0</v>
      </c>
      <c r="BV153" s="325">
        <v>0</v>
      </c>
      <c r="BW153" s="325">
        <v>1</v>
      </c>
      <c r="BX153" s="325">
        <v>0</v>
      </c>
      <c r="BY153" s="325"/>
      <c r="BZ153" s="325">
        <v>0</v>
      </c>
      <c r="CA153" s="325"/>
      <c r="CB153" s="325">
        <v>0</v>
      </c>
      <c r="CC153" s="325">
        <v>1</v>
      </c>
      <c r="CD153" s="325">
        <v>0</v>
      </c>
      <c r="CE153" s="325">
        <v>0</v>
      </c>
      <c r="CF153" s="325">
        <v>0</v>
      </c>
      <c r="CG153" s="325">
        <v>0</v>
      </c>
      <c r="CH153" s="325">
        <v>0</v>
      </c>
      <c r="CI153" s="325">
        <v>0</v>
      </c>
      <c r="CJ153" s="325">
        <v>0</v>
      </c>
      <c r="CK153" s="325">
        <v>60</v>
      </c>
      <c r="CL153" s="325">
        <v>0</v>
      </c>
      <c r="CM153" s="325">
        <v>1</v>
      </c>
      <c r="CN153" s="325">
        <v>1</v>
      </c>
      <c r="CO153" s="325">
        <v>1</v>
      </c>
      <c r="CP153" s="325">
        <v>0</v>
      </c>
      <c r="CQ153" s="325">
        <v>0</v>
      </c>
      <c r="CR153" s="325"/>
      <c r="CS153" s="325">
        <v>0</v>
      </c>
      <c r="CT153" s="325">
        <v>0</v>
      </c>
      <c r="CU153" s="325">
        <v>0</v>
      </c>
      <c r="CV153" s="325">
        <v>0</v>
      </c>
      <c r="CW153" s="325">
        <v>0</v>
      </c>
      <c r="CX153" s="325">
        <v>0</v>
      </c>
      <c r="CY153" s="325">
        <v>0</v>
      </c>
      <c r="CZ153" s="325"/>
      <c r="DA153" s="325">
        <v>0</v>
      </c>
      <c r="DB153" s="325">
        <v>0</v>
      </c>
      <c r="DC153" s="325">
        <v>0</v>
      </c>
      <c r="DD153" s="325">
        <v>0</v>
      </c>
      <c r="DE153" s="325">
        <v>0</v>
      </c>
      <c r="DF153" s="325">
        <v>0</v>
      </c>
      <c r="DG153" s="325">
        <v>0</v>
      </c>
      <c r="DH153" s="325">
        <v>1</v>
      </c>
      <c r="DI153" s="325">
        <v>1</v>
      </c>
      <c r="DJ153" s="325">
        <v>0</v>
      </c>
      <c r="DK153" s="325"/>
      <c r="DL153" s="325">
        <v>0</v>
      </c>
      <c r="DM153" s="325">
        <v>0</v>
      </c>
      <c r="DN153" s="325">
        <v>0</v>
      </c>
      <c r="DO153" s="327">
        <v>0</v>
      </c>
      <c r="DP153" s="21">
        <f t="shared" ref="DP153:DP162" si="8">SUM(B153:DO153)</f>
        <v>87</v>
      </c>
    </row>
    <row r="154" spans="1:120" ht="15.75" thickBot="1" x14ac:dyDescent="0.3">
      <c r="A154" s="27" t="s">
        <v>236</v>
      </c>
      <c r="B154" s="344">
        <v>0</v>
      </c>
      <c r="C154" s="325">
        <v>0</v>
      </c>
      <c r="D154" s="325">
        <v>0</v>
      </c>
      <c r="E154" s="325">
        <v>24</v>
      </c>
      <c r="F154" s="325">
        <v>0</v>
      </c>
      <c r="G154" s="326">
        <v>0</v>
      </c>
      <c r="H154" s="325">
        <v>0</v>
      </c>
      <c r="I154" s="325">
        <v>0</v>
      </c>
      <c r="J154" s="325">
        <v>0</v>
      </c>
      <c r="K154" s="325">
        <v>0</v>
      </c>
      <c r="L154" s="325">
        <v>0</v>
      </c>
      <c r="M154" s="325">
        <v>0</v>
      </c>
      <c r="N154" s="325">
        <v>0</v>
      </c>
      <c r="O154" s="325">
        <v>1</v>
      </c>
      <c r="P154" s="325">
        <v>0</v>
      </c>
      <c r="Q154" s="325">
        <v>0</v>
      </c>
      <c r="R154" s="325">
        <v>0</v>
      </c>
      <c r="S154" s="325">
        <v>0</v>
      </c>
      <c r="T154" s="325">
        <v>0</v>
      </c>
      <c r="U154" s="325"/>
      <c r="V154" s="325">
        <v>1</v>
      </c>
      <c r="W154" s="325">
        <v>0</v>
      </c>
      <c r="X154" s="325">
        <v>0</v>
      </c>
      <c r="Y154" s="325">
        <v>0</v>
      </c>
      <c r="Z154" s="325">
        <v>0</v>
      </c>
      <c r="AA154" s="325">
        <v>0</v>
      </c>
      <c r="AB154" s="325">
        <v>0</v>
      </c>
      <c r="AC154" s="325">
        <v>0</v>
      </c>
      <c r="AD154" s="325">
        <v>30</v>
      </c>
      <c r="AE154" s="325">
        <v>0</v>
      </c>
      <c r="AF154" s="325">
        <v>0</v>
      </c>
      <c r="AG154" s="325">
        <v>0</v>
      </c>
      <c r="AH154" s="325">
        <v>0</v>
      </c>
      <c r="AI154" s="325">
        <v>0</v>
      </c>
      <c r="AJ154" s="325"/>
      <c r="AK154" s="325">
        <v>0</v>
      </c>
      <c r="AL154" s="325">
        <v>0</v>
      </c>
      <c r="AM154" s="325">
        <v>0</v>
      </c>
      <c r="AN154" s="325">
        <v>0</v>
      </c>
      <c r="AO154" s="325"/>
      <c r="AP154" s="325">
        <v>0</v>
      </c>
      <c r="AQ154" s="325">
        <v>0</v>
      </c>
      <c r="AR154" s="325">
        <v>0</v>
      </c>
      <c r="AS154" s="325">
        <v>2</v>
      </c>
      <c r="AT154" s="325">
        <v>0</v>
      </c>
      <c r="AU154" s="325">
        <v>0</v>
      </c>
      <c r="AV154" s="325">
        <v>0</v>
      </c>
      <c r="AW154" s="325">
        <v>1</v>
      </c>
      <c r="AX154" s="325">
        <v>0</v>
      </c>
      <c r="AY154" s="325">
        <v>0</v>
      </c>
      <c r="AZ154" s="325">
        <v>0</v>
      </c>
      <c r="BA154" s="325">
        <v>0</v>
      </c>
      <c r="BB154" s="325">
        <v>0</v>
      </c>
      <c r="BC154" s="325">
        <v>1</v>
      </c>
      <c r="BD154" s="325">
        <v>0</v>
      </c>
      <c r="BE154" s="325">
        <v>0</v>
      </c>
      <c r="BF154" s="325">
        <v>0</v>
      </c>
      <c r="BG154" s="325">
        <v>0</v>
      </c>
      <c r="BH154" s="325">
        <v>0</v>
      </c>
      <c r="BI154" s="325">
        <v>0</v>
      </c>
      <c r="BJ154" s="325">
        <v>0</v>
      </c>
      <c r="BK154" s="325">
        <v>0</v>
      </c>
      <c r="BL154" s="325"/>
      <c r="BM154" s="325">
        <v>1</v>
      </c>
      <c r="BN154" s="325">
        <v>0</v>
      </c>
      <c r="BO154" s="325">
        <v>0</v>
      </c>
      <c r="BP154" s="325">
        <v>0</v>
      </c>
      <c r="BQ154" s="325">
        <v>0</v>
      </c>
      <c r="BR154" s="325"/>
      <c r="BS154" s="325">
        <v>1</v>
      </c>
      <c r="BT154" s="325">
        <v>0</v>
      </c>
      <c r="BU154" s="325">
        <v>0</v>
      </c>
      <c r="BV154" s="325">
        <v>0</v>
      </c>
      <c r="BW154" s="325">
        <v>1</v>
      </c>
      <c r="BX154" s="325">
        <v>0</v>
      </c>
      <c r="BY154" s="325"/>
      <c r="BZ154" s="325">
        <v>0</v>
      </c>
      <c r="CA154" s="325"/>
      <c r="CB154" s="325">
        <v>0</v>
      </c>
      <c r="CC154" s="325">
        <v>1</v>
      </c>
      <c r="CD154" s="325">
        <v>0</v>
      </c>
      <c r="CE154" s="325">
        <v>0</v>
      </c>
      <c r="CF154" s="325">
        <v>0</v>
      </c>
      <c r="CG154" s="325">
        <v>0</v>
      </c>
      <c r="CH154" s="325">
        <v>0</v>
      </c>
      <c r="CI154" s="325">
        <v>0</v>
      </c>
      <c r="CJ154" s="325">
        <v>0</v>
      </c>
      <c r="CK154" s="325">
        <v>0</v>
      </c>
      <c r="CL154" s="325">
        <v>0</v>
      </c>
      <c r="CM154" s="325">
        <v>1</v>
      </c>
      <c r="CN154" s="325">
        <v>1</v>
      </c>
      <c r="CO154" s="325">
        <v>1</v>
      </c>
      <c r="CP154" s="325">
        <v>0</v>
      </c>
      <c r="CQ154" s="325">
        <v>0</v>
      </c>
      <c r="CR154" s="325"/>
      <c r="CS154" s="325">
        <v>0</v>
      </c>
      <c r="CT154" s="325">
        <v>0</v>
      </c>
      <c r="CU154" s="325">
        <v>0</v>
      </c>
      <c r="CV154" s="325">
        <v>0</v>
      </c>
      <c r="CW154" s="325">
        <v>0</v>
      </c>
      <c r="CX154" s="325">
        <v>0</v>
      </c>
      <c r="CY154" s="325">
        <v>0</v>
      </c>
      <c r="CZ154" s="325"/>
      <c r="DA154" s="325">
        <v>0</v>
      </c>
      <c r="DB154" s="325">
        <v>0</v>
      </c>
      <c r="DC154" s="325">
        <v>0</v>
      </c>
      <c r="DD154" s="325">
        <v>0</v>
      </c>
      <c r="DE154" s="325">
        <v>0</v>
      </c>
      <c r="DF154" s="325">
        <v>0</v>
      </c>
      <c r="DG154" s="325">
        <v>0</v>
      </c>
      <c r="DH154" s="325">
        <v>1</v>
      </c>
      <c r="DI154" s="325">
        <v>1</v>
      </c>
      <c r="DJ154" s="325">
        <v>0</v>
      </c>
      <c r="DK154" s="325"/>
      <c r="DL154" s="325">
        <v>0</v>
      </c>
      <c r="DM154" s="325">
        <v>0</v>
      </c>
      <c r="DN154" s="325">
        <v>0</v>
      </c>
      <c r="DO154" s="327">
        <v>0</v>
      </c>
      <c r="DP154" s="21">
        <f>SUM(B154:DO154)</f>
        <v>69</v>
      </c>
    </row>
    <row r="155" spans="1:120" ht="15.75" thickBot="1" x14ac:dyDescent="0.3">
      <c r="A155" s="9" t="s">
        <v>233</v>
      </c>
      <c r="B155" s="325" t="e">
        <v>#DIV/0!</v>
      </c>
      <c r="C155" s="325" t="e">
        <v>#DIV/0!</v>
      </c>
      <c r="D155" s="325" t="e">
        <v>#DIV/0!</v>
      </c>
      <c r="E155" s="325">
        <v>24</v>
      </c>
      <c r="F155" s="325">
        <v>24</v>
      </c>
      <c r="G155" s="343">
        <v>16.055555555555557</v>
      </c>
      <c r="H155" s="325" t="e">
        <v>#DIV/0!</v>
      </c>
      <c r="I155" s="325">
        <v>22.666666666666668</v>
      </c>
      <c r="J155" s="325" t="e">
        <v>#DIV/0!</v>
      </c>
      <c r="K155" s="325" t="e">
        <v>#DIV/0!</v>
      </c>
      <c r="L155" s="325" t="e">
        <v>#DIV/0!</v>
      </c>
      <c r="M155" s="325" t="e">
        <v>#DIV/0!</v>
      </c>
      <c r="N155" s="325" t="e">
        <v>#DIV/0!</v>
      </c>
      <c r="O155" s="325">
        <v>0</v>
      </c>
      <c r="P155" s="325" t="e">
        <v>#DIV/0!</v>
      </c>
      <c r="Q155" s="325" t="s">
        <v>1382</v>
      </c>
      <c r="R155" s="325" t="e">
        <v>#DIV/0!</v>
      </c>
      <c r="S155" s="325">
        <v>16.526315789473685</v>
      </c>
      <c r="T155" s="325" t="e">
        <v>#DIV/0!</v>
      </c>
      <c r="U155" s="325"/>
      <c r="V155" s="325">
        <v>24</v>
      </c>
      <c r="W155" s="325" t="e">
        <v>#DIV/0!</v>
      </c>
      <c r="X155" s="325" t="e">
        <v>#DIV/0!</v>
      </c>
      <c r="Y155" s="325" t="e">
        <v>#DIV/0!</v>
      </c>
      <c r="Z155" s="325">
        <v>0</v>
      </c>
      <c r="AA155" s="325" t="e">
        <v>#DIV/0!</v>
      </c>
      <c r="AB155" s="325" t="e">
        <v>#DIV/0!</v>
      </c>
      <c r="AC155" s="325" t="e">
        <v>#DIV/0!</v>
      </c>
      <c r="AD155" s="325">
        <v>24</v>
      </c>
      <c r="AE155" s="325">
        <v>17</v>
      </c>
      <c r="AF155" s="325" t="e">
        <v>#DIV/0!</v>
      </c>
      <c r="AG155" s="325" t="e">
        <v>#DIV/0!</v>
      </c>
      <c r="AH155" s="325" t="e">
        <v>#DIV/0!</v>
      </c>
      <c r="AI155" s="325" t="e">
        <v>#DIV/0!</v>
      </c>
      <c r="AJ155" s="325"/>
      <c r="AK155" s="325" t="e">
        <v>#DIV/0!</v>
      </c>
      <c r="AL155" s="325" t="e">
        <v>#DIV/0!</v>
      </c>
      <c r="AM155" s="325" t="e">
        <v>#DIV/0!</v>
      </c>
      <c r="AN155" s="325" t="e">
        <v>#DIV/0!</v>
      </c>
      <c r="AO155" s="325"/>
      <c r="AP155" s="325" t="e">
        <v>#DIV/0!</v>
      </c>
      <c r="AQ155" s="325">
        <v>11.727272727272727</v>
      </c>
      <c r="AR155" s="325">
        <v>16.666666666666668</v>
      </c>
      <c r="AS155" s="325">
        <v>24</v>
      </c>
      <c r="AT155" s="325" t="e">
        <v>#DIV/0!</v>
      </c>
      <c r="AU155" s="325">
        <v>19</v>
      </c>
      <c r="AV155" s="325" t="e">
        <v>#DIV/0!</v>
      </c>
      <c r="AW155" s="325">
        <v>24</v>
      </c>
      <c r="AX155" s="325" t="e">
        <v>#DIV/0!</v>
      </c>
      <c r="AY155" s="325" t="e">
        <v>#DIV/0!</v>
      </c>
      <c r="AZ155" s="325" t="e">
        <v>#DIV/0!</v>
      </c>
      <c r="BA155" s="325">
        <v>21.945945945945947</v>
      </c>
      <c r="BB155" s="325" t="e">
        <v>#DIV/0!</v>
      </c>
      <c r="BC155" s="325">
        <v>16.75</v>
      </c>
      <c r="BD155" s="325" t="e">
        <v>#DIV/0!</v>
      </c>
      <c r="BE155" s="325" t="e">
        <v>#DIV/0!</v>
      </c>
      <c r="BF155" s="325">
        <v>24</v>
      </c>
      <c r="BG155" s="325" t="e">
        <v>#DIV/0!</v>
      </c>
      <c r="BH155" s="325" t="e">
        <v>#DIV/0!</v>
      </c>
      <c r="BI155" s="325" t="e">
        <v>#DIV/0!</v>
      </c>
      <c r="BJ155" s="325" t="e">
        <v>#DIV/0!</v>
      </c>
      <c r="BK155" s="325" t="e">
        <v>#DIV/0!</v>
      </c>
      <c r="BL155" s="325"/>
      <c r="BM155" s="325">
        <v>24</v>
      </c>
      <c r="BN155" s="325" t="e">
        <v>#DIV/0!</v>
      </c>
      <c r="BO155" s="325" t="e">
        <v>#DIV/0!</v>
      </c>
      <c r="BP155" s="325" t="e">
        <v>#DIV/0!</v>
      </c>
      <c r="BQ155" s="325" t="e">
        <v>#DIV/0!</v>
      </c>
      <c r="BR155" s="325"/>
      <c r="BS155" s="325">
        <v>24</v>
      </c>
      <c r="BT155" s="325" t="e">
        <v>#DIV/0!</v>
      </c>
      <c r="BU155" s="325" t="e">
        <v>#DIV/0!</v>
      </c>
      <c r="BV155" s="325" t="e">
        <v>#DIV/0!</v>
      </c>
      <c r="BW155" s="325">
        <v>8</v>
      </c>
      <c r="BX155" s="325" t="e">
        <v>#DIV/0!</v>
      </c>
      <c r="BY155" s="325"/>
      <c r="BZ155" s="325" t="e">
        <v>#DIV/0!</v>
      </c>
      <c r="CA155" s="325"/>
      <c r="CB155" s="325" t="e">
        <v>#DIV/0!</v>
      </c>
      <c r="CC155" s="325">
        <v>24</v>
      </c>
      <c r="CD155" s="325" t="e">
        <v>#DIV/0!</v>
      </c>
      <c r="CE155" s="325" t="e">
        <v>#DIV/0!</v>
      </c>
      <c r="CF155" s="325" t="e">
        <v>#DIV/0!</v>
      </c>
      <c r="CG155" s="325" t="e">
        <v>#DIV/0!</v>
      </c>
      <c r="CH155" s="325" t="e">
        <v>#DIV/0!</v>
      </c>
      <c r="CI155" s="325" t="e">
        <v>#DIV/0!</v>
      </c>
      <c r="CJ155" s="325" t="e">
        <v>#DIV/0!</v>
      </c>
      <c r="CK155" s="325">
        <v>24</v>
      </c>
      <c r="CL155" s="325" t="e">
        <v>#DIV/0!</v>
      </c>
      <c r="CM155" s="325">
        <v>24</v>
      </c>
      <c r="CN155" s="325">
        <v>0</v>
      </c>
      <c r="CO155" s="325">
        <v>0</v>
      </c>
      <c r="CP155" s="325" t="e">
        <v>#DIV/0!</v>
      </c>
      <c r="CQ155" s="325" t="e">
        <v>#DIV/0!</v>
      </c>
      <c r="CR155" s="325"/>
      <c r="CS155" s="325" t="e">
        <v>#DIV/0!</v>
      </c>
      <c r="CT155" s="325" t="e">
        <v>#DIV/0!</v>
      </c>
      <c r="CU155" s="325" t="e">
        <v>#DIV/0!</v>
      </c>
      <c r="CV155" s="325" t="e">
        <v>#DIV/0!</v>
      </c>
      <c r="CW155" s="325" t="e">
        <v>#DIV/0!</v>
      </c>
      <c r="CX155" s="325" t="e">
        <v>#DIV/0!</v>
      </c>
      <c r="CY155" s="325" t="e">
        <v>#DIV/0!</v>
      </c>
      <c r="CZ155" s="325"/>
      <c r="DA155" s="325" t="e">
        <v>#DIV/0!</v>
      </c>
      <c r="DB155" s="325" t="e">
        <v>#DIV/0!</v>
      </c>
      <c r="DC155" s="325" t="e">
        <v>#DIV/0!</v>
      </c>
      <c r="DD155" s="325" t="e">
        <v>#DIV/0!</v>
      </c>
      <c r="DE155" s="325" t="e">
        <v>#DIV/0!</v>
      </c>
      <c r="DF155" s="325" t="e">
        <v>#DIV/0!</v>
      </c>
      <c r="DG155" s="325" t="e">
        <v>#DIV/0!</v>
      </c>
      <c r="DH155" s="325">
        <v>24</v>
      </c>
      <c r="DI155" s="325">
        <v>24</v>
      </c>
      <c r="DJ155" s="325" t="e">
        <v>#DIV/0!</v>
      </c>
      <c r="DK155" s="325"/>
      <c r="DL155" s="325" t="e">
        <v>#DIV/0!</v>
      </c>
      <c r="DM155" s="325" t="e">
        <v>#DIV/0!</v>
      </c>
      <c r="DN155" s="325" t="e">
        <v>#DIV/0!</v>
      </c>
      <c r="DO155" s="327" t="e">
        <v>#DIV/0!</v>
      </c>
      <c r="DP155" s="21" t="e">
        <f t="shared" si="8"/>
        <v>#DIV/0!</v>
      </c>
    </row>
    <row r="156" spans="1:120" ht="15.75" thickBot="1" x14ac:dyDescent="0.3">
      <c r="A156" s="9" t="s">
        <v>234</v>
      </c>
      <c r="B156" s="325">
        <v>5</v>
      </c>
      <c r="C156" s="325">
        <v>13</v>
      </c>
      <c r="D156" s="325">
        <v>4</v>
      </c>
      <c r="E156" s="325">
        <v>11</v>
      </c>
      <c r="F156" s="325">
        <v>7</v>
      </c>
      <c r="G156" s="326">
        <v>1</v>
      </c>
      <c r="H156" s="325">
        <v>8</v>
      </c>
      <c r="I156" s="325">
        <v>8</v>
      </c>
      <c r="J156" s="325">
        <v>7</v>
      </c>
      <c r="K156" s="325">
        <v>9</v>
      </c>
      <c r="L156" s="325">
        <v>8</v>
      </c>
      <c r="M156" s="325">
        <v>14</v>
      </c>
      <c r="N156" s="325">
        <v>13</v>
      </c>
      <c r="O156" s="325">
        <v>3</v>
      </c>
      <c r="P156" s="325">
        <v>5</v>
      </c>
      <c r="Q156" s="325">
        <v>7</v>
      </c>
      <c r="R156" s="325">
        <v>5</v>
      </c>
      <c r="S156" s="325">
        <v>3</v>
      </c>
      <c r="T156" s="325">
        <v>3</v>
      </c>
      <c r="U156" s="325"/>
      <c r="V156" s="325">
        <v>6</v>
      </c>
      <c r="W156" s="325">
        <v>9</v>
      </c>
      <c r="X156" s="325">
        <v>24</v>
      </c>
      <c r="Y156" s="325">
        <v>7</v>
      </c>
      <c r="Z156" s="325">
        <v>21</v>
      </c>
      <c r="AA156" s="325">
        <v>3</v>
      </c>
      <c r="AB156" s="325">
        <v>4</v>
      </c>
      <c r="AC156" s="325">
        <v>7</v>
      </c>
      <c r="AD156" s="325">
        <v>7</v>
      </c>
      <c r="AE156" s="325">
        <v>9</v>
      </c>
      <c r="AF156" s="325">
        <v>3</v>
      </c>
      <c r="AG156" s="325">
        <v>7</v>
      </c>
      <c r="AH156" s="325">
        <v>8</v>
      </c>
      <c r="AI156" s="325">
        <v>11</v>
      </c>
      <c r="AJ156" s="325"/>
      <c r="AK156" s="325">
        <v>6</v>
      </c>
      <c r="AL156" s="325">
        <v>8</v>
      </c>
      <c r="AM156" s="325">
        <v>5</v>
      </c>
      <c r="AN156" s="325">
        <v>5</v>
      </c>
      <c r="AO156" s="325"/>
      <c r="AP156" s="325">
        <v>15</v>
      </c>
      <c r="AQ156" s="325">
        <v>4</v>
      </c>
      <c r="AR156" s="325">
        <v>21</v>
      </c>
      <c r="AS156" s="325">
        <v>13</v>
      </c>
      <c r="AT156" s="325">
        <v>11</v>
      </c>
      <c r="AU156" s="325">
        <v>6</v>
      </c>
      <c r="AV156" s="325">
        <v>9</v>
      </c>
      <c r="AW156" s="325">
        <v>13</v>
      </c>
      <c r="AX156" s="325">
        <v>12</v>
      </c>
      <c r="AY156" s="325">
        <v>5</v>
      </c>
      <c r="AZ156" s="325">
        <v>3</v>
      </c>
      <c r="BA156" s="325">
        <v>16</v>
      </c>
      <c r="BB156" s="325">
        <v>11</v>
      </c>
      <c r="BC156" s="325">
        <v>9</v>
      </c>
      <c r="BD156" s="325">
        <v>3</v>
      </c>
      <c r="BE156" s="325">
        <v>3</v>
      </c>
      <c r="BF156" s="325">
        <v>2</v>
      </c>
      <c r="BG156" s="325">
        <v>18</v>
      </c>
      <c r="BH156" s="325">
        <v>5</v>
      </c>
      <c r="BI156" s="325">
        <v>11</v>
      </c>
      <c r="BJ156" s="325">
        <v>12</v>
      </c>
      <c r="BK156" s="325">
        <v>14</v>
      </c>
      <c r="BL156" s="325"/>
      <c r="BM156" s="325">
        <v>4</v>
      </c>
      <c r="BN156" s="325">
        <v>14</v>
      </c>
      <c r="BO156" s="325">
        <v>4</v>
      </c>
      <c r="BP156" s="325">
        <v>26</v>
      </c>
      <c r="BQ156" s="325">
        <v>3</v>
      </c>
      <c r="BR156" s="325"/>
      <c r="BS156" s="325">
        <v>14</v>
      </c>
      <c r="BT156" s="325">
        <v>7</v>
      </c>
      <c r="BU156" s="325">
        <v>3</v>
      </c>
      <c r="BV156" s="325">
        <v>13</v>
      </c>
      <c r="BW156" s="325">
        <v>20</v>
      </c>
      <c r="BX156" s="325">
        <v>6</v>
      </c>
      <c r="BY156" s="325"/>
      <c r="BZ156" s="325">
        <v>5</v>
      </c>
      <c r="CA156" s="325"/>
      <c r="CB156" s="325">
        <v>2</v>
      </c>
      <c r="CC156" s="325">
        <v>14</v>
      </c>
      <c r="CD156" s="325">
        <v>2</v>
      </c>
      <c r="CE156" s="325">
        <v>6</v>
      </c>
      <c r="CF156" s="325">
        <v>15</v>
      </c>
      <c r="CG156" s="325">
        <v>11</v>
      </c>
      <c r="CH156" s="325">
        <v>5</v>
      </c>
      <c r="CI156" s="325">
        <v>5</v>
      </c>
      <c r="CJ156" s="325">
        <v>7</v>
      </c>
      <c r="CK156" s="325">
        <v>8</v>
      </c>
      <c r="CL156" s="325">
        <v>15</v>
      </c>
      <c r="CM156" s="325">
        <v>34</v>
      </c>
      <c r="CN156" s="325">
        <v>9</v>
      </c>
      <c r="CO156" s="325">
        <v>6</v>
      </c>
      <c r="CP156" s="325">
        <v>16</v>
      </c>
      <c r="CQ156" s="325">
        <v>3</v>
      </c>
      <c r="CR156" s="325"/>
      <c r="CS156" s="325">
        <v>4</v>
      </c>
      <c r="CT156" s="325">
        <v>7</v>
      </c>
      <c r="CU156" s="325">
        <v>7</v>
      </c>
      <c r="CV156" s="325">
        <v>18</v>
      </c>
      <c r="CW156" s="325">
        <v>3</v>
      </c>
      <c r="CX156" s="325">
        <v>7</v>
      </c>
      <c r="CY156" s="325">
        <v>6</v>
      </c>
      <c r="CZ156" s="325"/>
      <c r="DA156" s="325">
        <v>10</v>
      </c>
      <c r="DB156" s="325">
        <v>9</v>
      </c>
      <c r="DC156" s="325">
        <v>15</v>
      </c>
      <c r="DD156" s="325">
        <v>6</v>
      </c>
      <c r="DE156" s="325">
        <v>2</v>
      </c>
      <c r="DF156" s="325">
        <v>5</v>
      </c>
      <c r="DG156" s="325">
        <v>16</v>
      </c>
      <c r="DH156" s="325">
        <v>3</v>
      </c>
      <c r="DI156" s="325">
        <v>4</v>
      </c>
      <c r="DJ156" s="325">
        <v>2</v>
      </c>
      <c r="DK156" s="325"/>
      <c r="DL156" s="325">
        <v>12</v>
      </c>
      <c r="DM156" s="325">
        <v>12</v>
      </c>
      <c r="DN156" s="325">
        <v>8</v>
      </c>
      <c r="DO156" s="327">
        <v>5</v>
      </c>
      <c r="DP156" s="21">
        <f t="shared" si="8"/>
        <v>938</v>
      </c>
    </row>
    <row r="157" spans="1:120" ht="15.75" thickBot="1" x14ac:dyDescent="0.3">
      <c r="A157" s="9" t="s">
        <v>235</v>
      </c>
      <c r="B157" s="325">
        <v>2</v>
      </c>
      <c r="C157" s="325">
        <v>1</v>
      </c>
      <c r="D157" s="325">
        <v>0</v>
      </c>
      <c r="E157" s="325">
        <v>1</v>
      </c>
      <c r="F157" s="325">
        <v>1</v>
      </c>
      <c r="G157" s="326">
        <v>4</v>
      </c>
      <c r="H157" s="325">
        <v>1</v>
      </c>
      <c r="I157" s="325">
        <v>4</v>
      </c>
      <c r="J157" s="325">
        <v>0</v>
      </c>
      <c r="K157" s="325">
        <v>1</v>
      </c>
      <c r="L157" s="325">
        <v>2</v>
      </c>
      <c r="M157" s="325">
        <v>3</v>
      </c>
      <c r="N157" s="325">
        <v>3</v>
      </c>
      <c r="O157" s="325">
        <v>3</v>
      </c>
      <c r="P157" s="325">
        <v>2</v>
      </c>
      <c r="Q157" s="325">
        <v>0</v>
      </c>
      <c r="R157" s="325">
        <v>1</v>
      </c>
      <c r="S157" s="325">
        <v>2</v>
      </c>
      <c r="T157" s="325">
        <v>2</v>
      </c>
      <c r="U157" s="325"/>
      <c r="V157" s="325">
        <v>2</v>
      </c>
      <c r="W157" s="325">
        <v>2</v>
      </c>
      <c r="X157" s="325">
        <v>2</v>
      </c>
      <c r="Y157" s="325">
        <v>1</v>
      </c>
      <c r="Z157" s="325">
        <v>0</v>
      </c>
      <c r="AA157" s="325">
        <v>1</v>
      </c>
      <c r="AB157" s="325">
        <v>2</v>
      </c>
      <c r="AC157" s="325">
        <v>0</v>
      </c>
      <c r="AD157" s="325">
        <v>3</v>
      </c>
      <c r="AE157" s="325">
        <v>4</v>
      </c>
      <c r="AF157" s="325">
        <v>0</v>
      </c>
      <c r="AG157" s="325">
        <v>2</v>
      </c>
      <c r="AH157" s="325">
        <v>1</v>
      </c>
      <c r="AI157" s="325">
        <v>1</v>
      </c>
      <c r="AJ157" s="325"/>
      <c r="AK157" s="325">
        <v>1</v>
      </c>
      <c r="AL157" s="325">
        <v>0</v>
      </c>
      <c r="AM157" s="325">
        <v>0</v>
      </c>
      <c r="AN157" s="325">
        <v>0</v>
      </c>
      <c r="AO157" s="325"/>
      <c r="AP157" s="325">
        <v>1</v>
      </c>
      <c r="AQ157" s="325">
        <v>5</v>
      </c>
      <c r="AR157" s="325">
        <v>11</v>
      </c>
      <c r="AS157" s="325">
        <v>1</v>
      </c>
      <c r="AT157" s="325">
        <v>4</v>
      </c>
      <c r="AU157" s="325">
        <v>2</v>
      </c>
      <c r="AV157" s="325">
        <v>4</v>
      </c>
      <c r="AW157" s="325">
        <v>1</v>
      </c>
      <c r="AX157" s="325">
        <v>7</v>
      </c>
      <c r="AY157" s="325">
        <v>3</v>
      </c>
      <c r="AZ157" s="325">
        <v>0</v>
      </c>
      <c r="BA157" s="325">
        <v>4</v>
      </c>
      <c r="BB157" s="325">
        <v>0</v>
      </c>
      <c r="BC157" s="325">
        <v>1</v>
      </c>
      <c r="BD157" s="325">
        <v>1</v>
      </c>
      <c r="BE157" s="325">
        <v>1</v>
      </c>
      <c r="BF157" s="325">
        <v>3</v>
      </c>
      <c r="BG157" s="325">
        <v>2</v>
      </c>
      <c r="BH157" s="325">
        <v>2</v>
      </c>
      <c r="BI157" s="325">
        <v>1</v>
      </c>
      <c r="BJ157" s="325">
        <v>3</v>
      </c>
      <c r="BK157" s="325">
        <v>2</v>
      </c>
      <c r="BL157" s="325"/>
      <c r="BM157" s="325">
        <v>0</v>
      </c>
      <c r="BN157" s="325">
        <v>6</v>
      </c>
      <c r="BO157" s="325">
        <v>0</v>
      </c>
      <c r="BP157" s="325">
        <v>1</v>
      </c>
      <c r="BQ157" s="325">
        <v>0</v>
      </c>
      <c r="BR157" s="325"/>
      <c r="BS157" s="325">
        <v>1</v>
      </c>
      <c r="BT157" s="325">
        <v>1</v>
      </c>
      <c r="BU157" s="325">
        <v>0</v>
      </c>
      <c r="BV157" s="325">
        <v>1</v>
      </c>
      <c r="BW157" s="325">
        <v>1</v>
      </c>
      <c r="BX157" s="325">
        <v>4</v>
      </c>
      <c r="BY157" s="325"/>
      <c r="BZ157" s="325">
        <v>3</v>
      </c>
      <c r="CA157" s="325"/>
      <c r="CB157" s="325">
        <v>0</v>
      </c>
      <c r="CC157" s="325">
        <v>0</v>
      </c>
      <c r="CD157" s="325">
        <v>1</v>
      </c>
      <c r="CE157" s="325">
        <v>0</v>
      </c>
      <c r="CF157" s="325">
        <v>2</v>
      </c>
      <c r="CG157" s="325">
        <v>0</v>
      </c>
      <c r="CH157" s="325">
        <v>0</v>
      </c>
      <c r="CI157" s="325">
        <v>0</v>
      </c>
      <c r="CJ157" s="325">
        <v>3</v>
      </c>
      <c r="CK157" s="325">
        <v>3</v>
      </c>
      <c r="CL157" s="325">
        <v>0</v>
      </c>
      <c r="CM157" s="325">
        <v>3</v>
      </c>
      <c r="CN157" s="325">
        <v>0</v>
      </c>
      <c r="CO157" s="325">
        <v>1</v>
      </c>
      <c r="CP157" s="325">
        <v>2</v>
      </c>
      <c r="CQ157" s="325">
        <v>2</v>
      </c>
      <c r="CR157" s="325"/>
      <c r="CS157" s="325">
        <v>1</v>
      </c>
      <c r="CT157" s="325">
        <v>0</v>
      </c>
      <c r="CU157" s="325">
        <v>1</v>
      </c>
      <c r="CV157" s="325">
        <v>1</v>
      </c>
      <c r="CW157" s="325">
        <v>1</v>
      </c>
      <c r="CX157" s="325">
        <v>2</v>
      </c>
      <c r="CY157" s="325">
        <v>0</v>
      </c>
      <c r="CZ157" s="325"/>
      <c r="DA157" s="325">
        <v>1</v>
      </c>
      <c r="DB157" s="325">
        <v>1</v>
      </c>
      <c r="DC157" s="325">
        <v>0</v>
      </c>
      <c r="DD157" s="325">
        <v>0</v>
      </c>
      <c r="DE157" s="325">
        <v>1</v>
      </c>
      <c r="DF157" s="325">
        <v>1</v>
      </c>
      <c r="DG157" s="325">
        <v>2</v>
      </c>
      <c r="DH157" s="325">
        <v>2</v>
      </c>
      <c r="DI157" s="325">
        <v>1</v>
      </c>
      <c r="DJ157" s="325">
        <v>0</v>
      </c>
      <c r="DK157" s="325"/>
      <c r="DL157" s="325">
        <v>0</v>
      </c>
      <c r="DM157" s="325">
        <v>0</v>
      </c>
      <c r="DN157" s="325">
        <v>4</v>
      </c>
      <c r="DO157" s="327">
        <v>1</v>
      </c>
      <c r="DP157" s="21">
        <f t="shared" si="8"/>
        <v>169</v>
      </c>
    </row>
    <row r="158" spans="1:120" ht="15.75" thickBot="1" x14ac:dyDescent="0.3">
      <c r="A158" s="9" t="s">
        <v>232</v>
      </c>
      <c r="B158" s="325">
        <v>35</v>
      </c>
      <c r="C158" s="325">
        <v>5</v>
      </c>
      <c r="D158" s="325">
        <v>0</v>
      </c>
      <c r="E158" s="325">
        <v>7</v>
      </c>
      <c r="F158" s="325">
        <v>30</v>
      </c>
      <c r="G158" s="326">
        <v>154</v>
      </c>
      <c r="H158" s="325">
        <v>12</v>
      </c>
      <c r="I158" s="325">
        <v>160</v>
      </c>
      <c r="J158" s="325">
        <v>0</v>
      </c>
      <c r="K158" s="325">
        <v>10</v>
      </c>
      <c r="L158" s="325">
        <v>4</v>
      </c>
      <c r="M158" s="325">
        <v>7</v>
      </c>
      <c r="N158" s="325">
        <v>76</v>
      </c>
      <c r="O158" s="325">
        <v>20</v>
      </c>
      <c r="P158" s="325">
        <v>105</v>
      </c>
      <c r="Q158" s="325">
        <v>0</v>
      </c>
      <c r="R158" s="325">
        <v>18</v>
      </c>
      <c r="S158" s="325">
        <v>82</v>
      </c>
      <c r="T158" s="325">
        <v>11</v>
      </c>
      <c r="U158" s="325"/>
      <c r="V158" s="325">
        <v>18</v>
      </c>
      <c r="W158" s="325">
        <v>73</v>
      </c>
      <c r="X158" s="325">
        <v>202</v>
      </c>
      <c r="Y158" s="325">
        <v>2</v>
      </c>
      <c r="Z158" s="325">
        <v>0</v>
      </c>
      <c r="AA158" s="325">
        <v>6</v>
      </c>
      <c r="AB158" s="325">
        <v>12.5</v>
      </c>
      <c r="AC158" s="325">
        <v>0</v>
      </c>
      <c r="AD158" s="325">
        <v>19</v>
      </c>
      <c r="AE158" s="325">
        <v>124</v>
      </c>
      <c r="AF158" s="325">
        <v>1</v>
      </c>
      <c r="AG158" s="325">
        <v>11</v>
      </c>
      <c r="AH158" s="325">
        <v>12</v>
      </c>
      <c r="AI158" s="325">
        <v>2</v>
      </c>
      <c r="AJ158" s="325"/>
      <c r="AK158" s="325">
        <v>40</v>
      </c>
      <c r="AL158" s="325">
        <v>0</v>
      </c>
      <c r="AM158" s="325">
        <v>5</v>
      </c>
      <c r="AN158" s="325">
        <v>0</v>
      </c>
      <c r="AO158" s="325"/>
      <c r="AP158" s="325">
        <v>9</v>
      </c>
      <c r="AQ158" s="325">
        <v>22</v>
      </c>
      <c r="AR158" s="325">
        <v>186</v>
      </c>
      <c r="AS158" s="325">
        <v>3</v>
      </c>
      <c r="AT158" s="325">
        <v>61</v>
      </c>
      <c r="AU158" s="325">
        <v>42</v>
      </c>
      <c r="AV158" s="325">
        <v>10</v>
      </c>
      <c r="AW158" s="325">
        <v>3</v>
      </c>
      <c r="AX158" s="325">
        <v>121</v>
      </c>
      <c r="AY158" s="325">
        <v>62</v>
      </c>
      <c r="AZ158" s="325">
        <v>0</v>
      </c>
      <c r="BA158" s="325">
        <v>317</v>
      </c>
      <c r="BB158" s="325">
        <v>0</v>
      </c>
      <c r="BC158" s="325">
        <v>25</v>
      </c>
      <c r="BD158" s="325">
        <v>5</v>
      </c>
      <c r="BE158" s="325">
        <v>8</v>
      </c>
      <c r="BF158" s="325">
        <v>30</v>
      </c>
      <c r="BG158" s="325">
        <v>41</v>
      </c>
      <c r="BH158" s="325">
        <v>18</v>
      </c>
      <c r="BI158" s="325">
        <v>5</v>
      </c>
      <c r="BJ158" s="325">
        <v>7</v>
      </c>
      <c r="BK158" s="325">
        <v>329</v>
      </c>
      <c r="BL158" s="325"/>
      <c r="BM158" s="325">
        <v>0</v>
      </c>
      <c r="BN158" s="325">
        <v>65</v>
      </c>
      <c r="BO158" s="325">
        <v>0</v>
      </c>
      <c r="BP158" s="325">
        <v>5</v>
      </c>
      <c r="BQ158" s="325">
        <v>0</v>
      </c>
      <c r="BR158" s="325"/>
      <c r="BS158" s="325">
        <v>220</v>
      </c>
      <c r="BT158" s="325">
        <v>20</v>
      </c>
      <c r="BU158" s="325">
        <v>0</v>
      </c>
      <c r="BV158" s="325">
        <v>5</v>
      </c>
      <c r="BW158" s="325">
        <v>30</v>
      </c>
      <c r="BX158" s="325">
        <v>69</v>
      </c>
      <c r="BY158" s="325"/>
      <c r="BZ158" s="325">
        <v>7</v>
      </c>
      <c r="CA158" s="325"/>
      <c r="CB158" s="325">
        <v>0</v>
      </c>
      <c r="CC158" s="325">
        <v>40</v>
      </c>
      <c r="CD158" s="325">
        <v>34</v>
      </c>
      <c r="CE158" s="325">
        <v>0</v>
      </c>
      <c r="CF158" s="325">
        <v>34</v>
      </c>
      <c r="CG158" s="325">
        <v>0</v>
      </c>
      <c r="CH158" s="325">
        <v>0</v>
      </c>
      <c r="CI158" s="325">
        <v>3</v>
      </c>
      <c r="CJ158" s="325">
        <v>12.2</v>
      </c>
      <c r="CK158" s="325">
        <v>95</v>
      </c>
      <c r="CL158" s="325">
        <v>0</v>
      </c>
      <c r="CM158" s="325">
        <v>232</v>
      </c>
      <c r="CN158" s="325">
        <v>0</v>
      </c>
      <c r="CO158" s="325">
        <v>20</v>
      </c>
      <c r="CP158" s="325">
        <v>56</v>
      </c>
      <c r="CQ158" s="325">
        <v>5</v>
      </c>
      <c r="CR158" s="325"/>
      <c r="CS158" s="325">
        <v>8</v>
      </c>
      <c r="CT158" s="325">
        <v>0</v>
      </c>
      <c r="CU158" s="325">
        <v>5</v>
      </c>
      <c r="CV158" s="325">
        <v>26</v>
      </c>
      <c r="CW158" s="325">
        <v>3</v>
      </c>
      <c r="CX158" s="325">
        <v>36</v>
      </c>
      <c r="CY158" s="325">
        <v>0</v>
      </c>
      <c r="CZ158" s="325"/>
      <c r="DA158" s="325">
        <v>22</v>
      </c>
      <c r="DB158" s="325">
        <v>18</v>
      </c>
      <c r="DC158" s="325">
        <v>0</v>
      </c>
      <c r="DD158" s="325">
        <v>0</v>
      </c>
      <c r="DE158" s="325">
        <v>12</v>
      </c>
      <c r="DF158" s="325">
        <v>5</v>
      </c>
      <c r="DG158" s="325">
        <v>63</v>
      </c>
      <c r="DH158" s="325">
        <v>9</v>
      </c>
      <c r="DI158" s="325">
        <v>65</v>
      </c>
      <c r="DJ158" s="325">
        <v>40</v>
      </c>
      <c r="DK158" s="325"/>
      <c r="DL158" s="325">
        <v>0</v>
      </c>
      <c r="DM158" s="325">
        <v>0</v>
      </c>
      <c r="DN158" s="325">
        <v>81</v>
      </c>
      <c r="DO158" s="327">
        <v>25</v>
      </c>
      <c r="DP158" s="21">
        <f t="shared" si="8"/>
        <v>3937.7</v>
      </c>
    </row>
    <row r="159" spans="1:120" ht="15.75" thickBot="1" x14ac:dyDescent="0.3">
      <c r="A159" s="9" t="s">
        <v>236</v>
      </c>
      <c r="B159" s="325">
        <v>35</v>
      </c>
      <c r="C159" s="325">
        <v>0</v>
      </c>
      <c r="D159" s="325">
        <v>0</v>
      </c>
      <c r="E159" s="325">
        <v>0</v>
      </c>
      <c r="F159" s="325">
        <v>30</v>
      </c>
      <c r="G159" s="326">
        <v>103</v>
      </c>
      <c r="H159" s="325">
        <v>0</v>
      </c>
      <c r="I159" s="325">
        <v>0</v>
      </c>
      <c r="J159" s="325">
        <v>0</v>
      </c>
      <c r="K159" s="325">
        <v>7</v>
      </c>
      <c r="L159" s="325">
        <v>3</v>
      </c>
      <c r="M159" s="325">
        <v>4</v>
      </c>
      <c r="N159" s="325">
        <v>42</v>
      </c>
      <c r="O159" s="325">
        <v>0</v>
      </c>
      <c r="P159" s="325">
        <v>0</v>
      </c>
      <c r="Q159" s="325">
        <v>0</v>
      </c>
      <c r="R159" s="325">
        <v>18</v>
      </c>
      <c r="S159" s="325">
        <v>48</v>
      </c>
      <c r="T159" s="325">
        <v>3</v>
      </c>
      <c r="U159" s="325"/>
      <c r="V159" s="325">
        <v>0</v>
      </c>
      <c r="W159" s="325">
        <v>1</v>
      </c>
      <c r="X159" s="325">
        <v>200</v>
      </c>
      <c r="Y159" s="325">
        <v>0</v>
      </c>
      <c r="Z159" s="325">
        <v>0</v>
      </c>
      <c r="AA159" s="325">
        <v>5</v>
      </c>
      <c r="AB159" s="325">
        <v>3</v>
      </c>
      <c r="AC159" s="325">
        <v>0</v>
      </c>
      <c r="AD159" s="325">
        <v>0</v>
      </c>
      <c r="AE159" s="325">
        <v>124</v>
      </c>
      <c r="AF159" s="325">
        <v>0</v>
      </c>
      <c r="AG159" s="325">
        <v>11</v>
      </c>
      <c r="AH159" s="325">
        <v>12</v>
      </c>
      <c r="AI159" s="325">
        <v>0</v>
      </c>
      <c r="AJ159" s="325"/>
      <c r="AK159" s="325">
        <v>40</v>
      </c>
      <c r="AL159" s="325">
        <v>0</v>
      </c>
      <c r="AM159" s="325">
        <v>0</v>
      </c>
      <c r="AN159" s="325">
        <v>0</v>
      </c>
      <c r="AO159" s="325"/>
      <c r="AP159" s="325">
        <v>9</v>
      </c>
      <c r="AQ159" s="325">
        <v>19</v>
      </c>
      <c r="AR159" s="325">
        <v>69</v>
      </c>
      <c r="AS159" s="325">
        <v>0</v>
      </c>
      <c r="AT159" s="325">
        <v>57</v>
      </c>
      <c r="AU159" s="325">
        <v>39</v>
      </c>
      <c r="AV159" s="325">
        <v>5</v>
      </c>
      <c r="AW159" s="325">
        <v>0</v>
      </c>
      <c r="AX159" s="325">
        <v>108</v>
      </c>
      <c r="AY159" s="325">
        <v>35</v>
      </c>
      <c r="AZ159" s="325">
        <v>0</v>
      </c>
      <c r="BA159" s="325">
        <v>213</v>
      </c>
      <c r="BB159" s="325">
        <v>0</v>
      </c>
      <c r="BC159" s="325">
        <v>25</v>
      </c>
      <c r="BD159" s="325">
        <v>0</v>
      </c>
      <c r="BE159" s="325">
        <v>0</v>
      </c>
      <c r="BF159" s="325">
        <v>2</v>
      </c>
      <c r="BG159" s="325">
        <v>0</v>
      </c>
      <c r="BH159" s="325">
        <v>11</v>
      </c>
      <c r="BI159" s="325">
        <v>5</v>
      </c>
      <c r="BJ159" s="325">
        <v>5</v>
      </c>
      <c r="BK159" s="325">
        <v>251</v>
      </c>
      <c r="BL159" s="325"/>
      <c r="BM159" s="325">
        <v>0</v>
      </c>
      <c r="BN159" s="325">
        <v>18</v>
      </c>
      <c r="BO159" s="325">
        <v>0</v>
      </c>
      <c r="BP159" s="325">
        <v>0</v>
      </c>
      <c r="BQ159" s="325">
        <v>0</v>
      </c>
      <c r="BR159" s="325"/>
      <c r="BS159" s="325">
        <v>0</v>
      </c>
      <c r="BT159" s="325">
        <v>20</v>
      </c>
      <c r="BU159" s="325">
        <v>0</v>
      </c>
      <c r="BV159" s="325">
        <v>0</v>
      </c>
      <c r="BW159" s="325">
        <v>10</v>
      </c>
      <c r="BX159" s="325">
        <v>52</v>
      </c>
      <c r="BY159" s="325"/>
      <c r="BZ159" s="325">
        <v>2</v>
      </c>
      <c r="CA159" s="325"/>
      <c r="CB159" s="325">
        <v>0</v>
      </c>
      <c r="CC159" s="325">
        <v>0</v>
      </c>
      <c r="CD159" s="325">
        <v>30</v>
      </c>
      <c r="CE159" s="325">
        <v>0</v>
      </c>
      <c r="CF159" s="325">
        <v>29</v>
      </c>
      <c r="CG159" s="325">
        <v>0</v>
      </c>
      <c r="CH159" s="325">
        <v>0</v>
      </c>
      <c r="CI159" s="325">
        <v>0</v>
      </c>
      <c r="CJ159" s="325">
        <v>12</v>
      </c>
      <c r="CK159" s="325">
        <v>0</v>
      </c>
      <c r="CL159" s="325">
        <v>0</v>
      </c>
      <c r="CM159" s="325">
        <v>232</v>
      </c>
      <c r="CN159" s="325">
        <v>0</v>
      </c>
      <c r="CO159" s="325">
        <v>0</v>
      </c>
      <c r="CP159" s="325">
        <v>49</v>
      </c>
      <c r="CQ159" s="325">
        <v>4</v>
      </c>
      <c r="CR159" s="325"/>
      <c r="CS159" s="325">
        <v>0</v>
      </c>
      <c r="CT159" s="325">
        <v>0</v>
      </c>
      <c r="CU159" s="325">
        <v>2</v>
      </c>
      <c r="CV159" s="325">
        <v>0</v>
      </c>
      <c r="CW159" s="325">
        <v>0</v>
      </c>
      <c r="CX159" s="325">
        <v>19</v>
      </c>
      <c r="CY159" s="325">
        <v>0</v>
      </c>
      <c r="CZ159" s="325"/>
      <c r="DA159" s="325">
        <v>21</v>
      </c>
      <c r="DB159" s="325">
        <v>18</v>
      </c>
      <c r="DC159" s="325">
        <v>0</v>
      </c>
      <c r="DD159" s="325">
        <v>0</v>
      </c>
      <c r="DE159" s="325">
        <v>12</v>
      </c>
      <c r="DF159" s="325">
        <v>5</v>
      </c>
      <c r="DG159" s="325">
        <v>46</v>
      </c>
      <c r="DH159" s="325">
        <v>8</v>
      </c>
      <c r="DI159" s="325">
        <v>0</v>
      </c>
      <c r="DJ159" s="325">
        <v>0</v>
      </c>
      <c r="DK159" s="325"/>
      <c r="DL159" s="325">
        <v>0</v>
      </c>
      <c r="DM159" s="325">
        <v>0</v>
      </c>
      <c r="DN159" s="325">
        <v>37</v>
      </c>
      <c r="DO159" s="327">
        <v>25</v>
      </c>
      <c r="DP159" s="21">
        <f t="shared" si="8"/>
        <v>2193</v>
      </c>
    </row>
    <row r="160" spans="1:120" ht="51.75" thickBot="1" x14ac:dyDescent="0.3">
      <c r="A160" s="9" t="s">
        <v>237</v>
      </c>
      <c r="B160" s="325">
        <v>0</v>
      </c>
      <c r="C160" s="325">
        <v>0</v>
      </c>
      <c r="D160" s="325">
        <v>0</v>
      </c>
      <c r="E160" s="325">
        <v>0</v>
      </c>
      <c r="F160" s="325" t="s">
        <v>650</v>
      </c>
      <c r="G160" s="326" t="s">
        <v>285</v>
      </c>
      <c r="H160" s="325" t="s">
        <v>664</v>
      </c>
      <c r="I160" s="325">
        <v>0</v>
      </c>
      <c r="J160" s="325">
        <v>0</v>
      </c>
      <c r="K160" s="325" t="s">
        <v>690</v>
      </c>
      <c r="L160" s="325">
        <v>0</v>
      </c>
      <c r="M160" s="325">
        <v>0</v>
      </c>
      <c r="N160" s="325">
        <v>0</v>
      </c>
      <c r="O160" s="325">
        <v>0</v>
      </c>
      <c r="P160" s="325" t="s">
        <v>729</v>
      </c>
      <c r="Q160" s="325">
        <v>0</v>
      </c>
      <c r="R160" s="325" t="s">
        <v>1719</v>
      </c>
      <c r="S160" s="325" t="s">
        <v>382</v>
      </c>
      <c r="T160" s="325">
        <v>0</v>
      </c>
      <c r="U160" s="325"/>
      <c r="V160" s="325">
        <v>0</v>
      </c>
      <c r="W160" s="325">
        <v>0</v>
      </c>
      <c r="X160" s="325">
        <v>0</v>
      </c>
      <c r="Y160" s="325">
        <v>0</v>
      </c>
      <c r="Z160" s="325">
        <v>0</v>
      </c>
      <c r="AA160" s="325" t="s">
        <v>1695</v>
      </c>
      <c r="AB160" s="325">
        <v>0</v>
      </c>
      <c r="AC160" s="325" t="s">
        <v>785</v>
      </c>
      <c r="AD160" s="325">
        <v>0</v>
      </c>
      <c r="AE160" s="325" t="s">
        <v>318</v>
      </c>
      <c r="AF160" s="325" t="s">
        <v>1407</v>
      </c>
      <c r="AG160" s="325" t="s">
        <v>828</v>
      </c>
      <c r="AH160" s="325" t="s">
        <v>812</v>
      </c>
      <c r="AI160" s="325" t="s">
        <v>841</v>
      </c>
      <c r="AJ160" s="325"/>
      <c r="AK160" s="325" t="s">
        <v>854</v>
      </c>
      <c r="AL160" s="325">
        <v>0</v>
      </c>
      <c r="AM160" s="325">
        <v>0</v>
      </c>
      <c r="AN160" s="325" t="s">
        <v>878</v>
      </c>
      <c r="AO160" s="325"/>
      <c r="AP160" s="325" t="s">
        <v>890</v>
      </c>
      <c r="AQ160" s="325">
        <v>0</v>
      </c>
      <c r="AR160" s="325">
        <v>0</v>
      </c>
      <c r="AS160" s="325" t="s">
        <v>902</v>
      </c>
      <c r="AT160" s="325">
        <v>0</v>
      </c>
      <c r="AU160" s="325" t="s">
        <v>365</v>
      </c>
      <c r="AV160" s="325">
        <v>0</v>
      </c>
      <c r="AW160" s="325">
        <v>0</v>
      </c>
      <c r="AX160" s="325">
        <v>0</v>
      </c>
      <c r="AY160" s="325" t="s">
        <v>913</v>
      </c>
      <c r="AZ160" s="325">
        <v>0</v>
      </c>
      <c r="BA160" s="325" t="s">
        <v>414</v>
      </c>
      <c r="BB160" s="325">
        <v>0</v>
      </c>
      <c r="BC160" s="325">
        <v>0</v>
      </c>
      <c r="BD160" s="325" t="s">
        <v>1635</v>
      </c>
      <c r="BE160" s="325">
        <v>0</v>
      </c>
      <c r="BF160" s="325">
        <v>0</v>
      </c>
      <c r="BG160" s="325" t="s">
        <v>967</v>
      </c>
      <c r="BH160" s="325">
        <v>0</v>
      </c>
      <c r="BI160" s="325">
        <v>0</v>
      </c>
      <c r="BJ160" s="325">
        <v>0</v>
      </c>
      <c r="BK160" s="325" t="s">
        <v>1004</v>
      </c>
      <c r="BL160" s="325"/>
      <c r="BM160" s="325" t="s">
        <v>1648</v>
      </c>
      <c r="BN160" s="325" t="s">
        <v>1015</v>
      </c>
      <c r="BO160" s="325">
        <v>0</v>
      </c>
      <c r="BP160" s="325" t="s">
        <v>1623</v>
      </c>
      <c r="BQ160" s="325" t="s">
        <v>1435</v>
      </c>
      <c r="BR160" s="325"/>
      <c r="BS160" s="325">
        <v>0</v>
      </c>
      <c r="BT160" s="325">
        <v>0</v>
      </c>
      <c r="BU160" s="325">
        <v>0</v>
      </c>
      <c r="BV160" s="325" t="s">
        <v>1450</v>
      </c>
      <c r="BW160" s="325" t="s">
        <v>473</v>
      </c>
      <c r="BX160" s="325">
        <v>0</v>
      </c>
      <c r="BY160" s="325"/>
      <c r="BZ160" s="325">
        <v>0</v>
      </c>
      <c r="CA160" s="325"/>
      <c r="CB160" s="325">
        <v>0</v>
      </c>
      <c r="CC160" s="325">
        <v>0</v>
      </c>
      <c r="CD160" s="325">
        <v>0</v>
      </c>
      <c r="CE160" s="325">
        <v>0</v>
      </c>
      <c r="CF160" s="325">
        <v>0</v>
      </c>
      <c r="CG160" s="325" t="s">
        <v>1107</v>
      </c>
      <c r="CH160" s="325">
        <v>0</v>
      </c>
      <c r="CI160" s="325" t="s">
        <v>1117</v>
      </c>
      <c r="CJ160" s="325">
        <v>0</v>
      </c>
      <c r="CK160" s="325">
        <v>0</v>
      </c>
      <c r="CL160" s="325">
        <v>0</v>
      </c>
      <c r="CM160" s="325" t="s">
        <v>521</v>
      </c>
      <c r="CN160" s="325" t="s">
        <v>1157</v>
      </c>
      <c r="CO160" s="325">
        <v>0</v>
      </c>
      <c r="CP160" s="325">
        <v>0</v>
      </c>
      <c r="CQ160" s="325" t="s">
        <v>1478</v>
      </c>
      <c r="CR160" s="325"/>
      <c r="CS160" s="325" t="s">
        <v>1488</v>
      </c>
      <c r="CT160" s="325">
        <v>0</v>
      </c>
      <c r="CU160" s="325">
        <v>0</v>
      </c>
      <c r="CV160" s="325" t="s">
        <v>536</v>
      </c>
      <c r="CW160" s="325" t="s">
        <v>1520</v>
      </c>
      <c r="CX160" s="325" t="s">
        <v>1192</v>
      </c>
      <c r="CY160" s="325">
        <v>0</v>
      </c>
      <c r="CZ160" s="325"/>
      <c r="DA160" s="325" t="s">
        <v>554</v>
      </c>
      <c r="DB160" s="325" t="s">
        <v>1784</v>
      </c>
      <c r="DC160" s="325" t="s">
        <v>1659</v>
      </c>
      <c r="DD160" s="325">
        <v>0</v>
      </c>
      <c r="DE160" s="325">
        <v>0</v>
      </c>
      <c r="DF160" s="325" t="s">
        <v>1543</v>
      </c>
      <c r="DG160" s="325" t="s">
        <v>568</v>
      </c>
      <c r="DH160" s="325">
        <v>0</v>
      </c>
      <c r="DI160" s="325">
        <v>0</v>
      </c>
      <c r="DJ160" s="325">
        <v>0</v>
      </c>
      <c r="DK160" s="325"/>
      <c r="DL160" s="325">
        <v>0</v>
      </c>
      <c r="DM160" s="325">
        <v>0</v>
      </c>
      <c r="DN160" s="325">
        <v>0</v>
      </c>
      <c r="DO160" s="327">
        <v>0</v>
      </c>
      <c r="DP160" s="21">
        <f t="shared" si="8"/>
        <v>0</v>
      </c>
    </row>
    <row r="161" spans="1:120" ht="15.75" thickBot="1" x14ac:dyDescent="0.3">
      <c r="A161" s="9" t="s">
        <v>238</v>
      </c>
      <c r="B161" s="325">
        <v>0</v>
      </c>
      <c r="C161" s="325">
        <v>0</v>
      </c>
      <c r="D161" s="325">
        <v>0</v>
      </c>
      <c r="E161" s="325">
        <v>0</v>
      </c>
      <c r="F161" s="325">
        <v>0</v>
      </c>
      <c r="G161" s="326">
        <v>0</v>
      </c>
      <c r="H161" s="325">
        <v>0</v>
      </c>
      <c r="I161" s="325">
        <v>0</v>
      </c>
      <c r="J161" s="325">
        <v>0</v>
      </c>
      <c r="K161" s="325">
        <v>0</v>
      </c>
      <c r="L161" s="325">
        <v>0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325">
        <v>0</v>
      </c>
      <c r="S161" s="325">
        <v>0</v>
      </c>
      <c r="T161" s="325">
        <v>0</v>
      </c>
      <c r="U161" s="325"/>
      <c r="V161" s="325">
        <v>0</v>
      </c>
      <c r="W161" s="325">
        <v>0</v>
      </c>
      <c r="X161" s="325">
        <v>0</v>
      </c>
      <c r="Y161" s="325">
        <v>0</v>
      </c>
      <c r="Z161" s="325">
        <v>0</v>
      </c>
      <c r="AA161" s="325">
        <v>0</v>
      </c>
      <c r="AB161" s="325">
        <v>0</v>
      </c>
      <c r="AC161" s="325">
        <v>0</v>
      </c>
      <c r="AD161" s="325">
        <v>0</v>
      </c>
      <c r="AE161" s="325">
        <v>0</v>
      </c>
      <c r="AF161" s="325">
        <v>0</v>
      </c>
      <c r="AG161" s="325">
        <v>0</v>
      </c>
      <c r="AH161" s="325">
        <v>0</v>
      </c>
      <c r="AI161" s="325">
        <v>0</v>
      </c>
      <c r="AJ161" s="325"/>
      <c r="AK161" s="325">
        <v>0</v>
      </c>
      <c r="AL161" s="325">
        <v>0</v>
      </c>
      <c r="AM161" s="325">
        <v>0</v>
      </c>
      <c r="AN161" s="325">
        <v>0</v>
      </c>
      <c r="AO161" s="325"/>
      <c r="AP161" s="325">
        <v>0</v>
      </c>
      <c r="AQ161" s="325">
        <v>0</v>
      </c>
      <c r="AR161" s="325">
        <v>0</v>
      </c>
      <c r="AS161" s="325">
        <v>0</v>
      </c>
      <c r="AT161" s="325">
        <v>0</v>
      </c>
      <c r="AU161" s="325">
        <v>0</v>
      </c>
      <c r="AV161" s="325">
        <v>0</v>
      </c>
      <c r="AW161" s="325">
        <v>0</v>
      </c>
      <c r="AX161" s="325">
        <v>0</v>
      </c>
      <c r="AY161" s="325">
        <v>0</v>
      </c>
      <c r="AZ161" s="325">
        <v>0</v>
      </c>
      <c r="BA161" s="325">
        <v>0</v>
      </c>
      <c r="BB161" s="325">
        <v>0</v>
      </c>
      <c r="BC161" s="325">
        <v>0</v>
      </c>
      <c r="BD161" s="325">
        <v>0</v>
      </c>
      <c r="BE161" s="325">
        <v>0</v>
      </c>
      <c r="BF161" s="325">
        <v>0</v>
      </c>
      <c r="BG161" s="325">
        <v>0</v>
      </c>
      <c r="BH161" s="325">
        <v>0</v>
      </c>
      <c r="BI161" s="325">
        <v>0</v>
      </c>
      <c r="BJ161" s="325">
        <v>0</v>
      </c>
      <c r="BK161" s="325">
        <v>0</v>
      </c>
      <c r="BL161" s="325"/>
      <c r="BM161" s="325">
        <v>0</v>
      </c>
      <c r="BN161" s="325">
        <v>0</v>
      </c>
      <c r="BO161" s="325">
        <v>0</v>
      </c>
      <c r="BP161" s="325">
        <v>0</v>
      </c>
      <c r="BQ161" s="325">
        <v>0</v>
      </c>
      <c r="BR161" s="325"/>
      <c r="BS161" s="325">
        <v>0</v>
      </c>
      <c r="BT161" s="325">
        <v>0</v>
      </c>
      <c r="BU161" s="325">
        <v>0</v>
      </c>
      <c r="BV161" s="325">
        <v>0</v>
      </c>
      <c r="BW161" s="325">
        <v>0</v>
      </c>
      <c r="BX161" s="325">
        <v>0</v>
      </c>
      <c r="BY161" s="325"/>
      <c r="BZ161" s="325">
        <v>0</v>
      </c>
      <c r="CA161" s="325"/>
      <c r="CB161" s="325">
        <v>0</v>
      </c>
      <c r="CC161" s="325">
        <v>0</v>
      </c>
      <c r="CD161" s="325">
        <v>0</v>
      </c>
      <c r="CE161" s="325">
        <v>0</v>
      </c>
      <c r="CF161" s="325">
        <v>0</v>
      </c>
      <c r="CG161" s="325">
        <v>0</v>
      </c>
      <c r="CH161" s="325">
        <v>0</v>
      </c>
      <c r="CI161" s="325">
        <v>0</v>
      </c>
      <c r="CJ161" s="325">
        <v>0</v>
      </c>
      <c r="CK161" s="325">
        <v>0</v>
      </c>
      <c r="CL161" s="325">
        <v>0</v>
      </c>
      <c r="CM161" s="325">
        <v>0</v>
      </c>
      <c r="CN161" s="325">
        <v>0</v>
      </c>
      <c r="CO161" s="325">
        <v>0</v>
      </c>
      <c r="CP161" s="325">
        <v>0</v>
      </c>
      <c r="CQ161" s="325">
        <v>0</v>
      </c>
      <c r="CR161" s="325"/>
      <c r="CS161" s="325">
        <v>0</v>
      </c>
      <c r="CT161" s="325">
        <v>0</v>
      </c>
      <c r="CU161" s="325">
        <v>0</v>
      </c>
      <c r="CV161" s="325">
        <v>0</v>
      </c>
      <c r="CW161" s="325">
        <v>0</v>
      </c>
      <c r="CX161" s="325">
        <v>0</v>
      </c>
      <c r="CY161" s="325">
        <v>0</v>
      </c>
      <c r="CZ161" s="325"/>
      <c r="DA161" s="325">
        <v>0</v>
      </c>
      <c r="DB161" s="325">
        <v>0</v>
      </c>
      <c r="DC161" s="325">
        <v>0</v>
      </c>
      <c r="DD161" s="325">
        <v>0</v>
      </c>
      <c r="DE161" s="325">
        <v>0</v>
      </c>
      <c r="DF161" s="325">
        <v>0</v>
      </c>
      <c r="DG161" s="325">
        <v>0</v>
      </c>
      <c r="DH161" s="325">
        <v>0</v>
      </c>
      <c r="DI161" s="325">
        <v>0</v>
      </c>
      <c r="DJ161" s="325">
        <v>0</v>
      </c>
      <c r="DK161" s="325"/>
      <c r="DL161" s="325">
        <v>0</v>
      </c>
      <c r="DM161" s="325">
        <v>0</v>
      </c>
      <c r="DN161" s="325">
        <v>0</v>
      </c>
      <c r="DO161" s="327">
        <v>0</v>
      </c>
      <c r="DP161" s="21">
        <f t="shared" si="8"/>
        <v>0</v>
      </c>
    </row>
    <row r="162" spans="1:120" ht="15.75" thickBot="1" x14ac:dyDescent="0.3">
      <c r="A162" s="9" t="s">
        <v>239</v>
      </c>
      <c r="B162" s="325">
        <v>71</v>
      </c>
      <c r="C162" s="325">
        <v>195</v>
      </c>
      <c r="D162" s="325">
        <v>90</v>
      </c>
      <c r="E162" s="325">
        <v>40</v>
      </c>
      <c r="F162" s="325">
        <v>68</v>
      </c>
      <c r="G162" s="326">
        <v>219</v>
      </c>
      <c r="H162" s="325">
        <v>80</v>
      </c>
      <c r="I162" s="325">
        <v>344.59999999999991</v>
      </c>
      <c r="J162" s="325">
        <v>127</v>
      </c>
      <c r="K162" s="325">
        <v>32.5</v>
      </c>
      <c r="L162" s="325">
        <v>35.5</v>
      </c>
      <c r="M162" s="325">
        <v>24</v>
      </c>
      <c r="N162" s="325">
        <v>243</v>
      </c>
      <c r="O162" s="325">
        <v>72</v>
      </c>
      <c r="P162" s="325">
        <v>363.43</v>
      </c>
      <c r="Q162" s="325">
        <v>389</v>
      </c>
      <c r="R162" s="325">
        <v>63</v>
      </c>
      <c r="S162" s="325">
        <v>286</v>
      </c>
      <c r="T162" s="325">
        <v>36</v>
      </c>
      <c r="U162" s="325"/>
      <c r="V162" s="325">
        <v>139</v>
      </c>
      <c r="W162" s="325">
        <v>299</v>
      </c>
      <c r="X162" s="325">
        <v>438.26</v>
      </c>
      <c r="Y162" s="325">
        <v>52.6</v>
      </c>
      <c r="Z162" s="325">
        <v>215.8</v>
      </c>
      <c r="AA162" s="325">
        <v>47</v>
      </c>
      <c r="AB162" s="325">
        <v>58</v>
      </c>
      <c r="AC162" s="325">
        <v>22</v>
      </c>
      <c r="AD162" s="325">
        <v>42.1</v>
      </c>
      <c r="AE162" s="325">
        <v>414</v>
      </c>
      <c r="AF162" s="325">
        <v>11</v>
      </c>
      <c r="AG162" s="325">
        <v>40</v>
      </c>
      <c r="AH162" s="325">
        <v>61.8</v>
      </c>
      <c r="AI162" s="325">
        <v>27</v>
      </c>
      <c r="AJ162" s="325"/>
      <c r="AK162" s="325">
        <v>144</v>
      </c>
      <c r="AL162" s="325">
        <v>149</v>
      </c>
      <c r="AM162" s="325">
        <v>11.6</v>
      </c>
      <c r="AN162" s="325">
        <v>30</v>
      </c>
      <c r="AO162" s="325"/>
      <c r="AP162" s="325">
        <v>46.8</v>
      </c>
      <c r="AQ162" s="325">
        <v>155.5</v>
      </c>
      <c r="AR162" s="325">
        <v>422</v>
      </c>
      <c r="AS162" s="325">
        <v>85</v>
      </c>
      <c r="AT162" s="325">
        <v>143.20000000000002</v>
      </c>
      <c r="AU162" s="325">
        <v>70</v>
      </c>
      <c r="AV162" s="325">
        <v>98.8</v>
      </c>
      <c r="AW162" s="325">
        <v>54.5</v>
      </c>
      <c r="AX162" s="325">
        <v>243</v>
      </c>
      <c r="AY162" s="325">
        <v>47</v>
      </c>
      <c r="AZ162" s="325">
        <v>26</v>
      </c>
      <c r="BA162" s="325">
        <v>759</v>
      </c>
      <c r="BB162" s="325">
        <v>41.5</v>
      </c>
      <c r="BC162" s="325">
        <v>77</v>
      </c>
      <c r="BD162" s="325">
        <v>7.1</v>
      </c>
      <c r="BE162" s="325">
        <v>33.07</v>
      </c>
      <c r="BF162" s="325">
        <v>58</v>
      </c>
      <c r="BG162" s="325">
        <v>92</v>
      </c>
      <c r="BH162" s="325">
        <v>56</v>
      </c>
      <c r="BI162" s="325">
        <v>47.400000000000006</v>
      </c>
      <c r="BJ162" s="325">
        <v>56</v>
      </c>
      <c r="BK162" s="325">
        <v>571</v>
      </c>
      <c r="BL162" s="325"/>
      <c r="BM162" s="325">
        <v>48</v>
      </c>
      <c r="BN162" s="325">
        <v>338</v>
      </c>
      <c r="BO162" s="325">
        <v>27</v>
      </c>
      <c r="BP162" s="325">
        <v>129.5</v>
      </c>
      <c r="BQ162" s="325">
        <v>11.8</v>
      </c>
      <c r="BR162" s="325"/>
      <c r="BS162" s="325">
        <v>350.34000000000003</v>
      </c>
      <c r="BT162" s="325">
        <v>92</v>
      </c>
      <c r="BU162" s="325">
        <v>17</v>
      </c>
      <c r="BV162" s="325">
        <v>54</v>
      </c>
      <c r="BW162" s="325">
        <v>185.9</v>
      </c>
      <c r="BX162" s="325">
        <v>216.3</v>
      </c>
      <c r="BY162" s="325"/>
      <c r="BZ162" s="325">
        <v>21.5</v>
      </c>
      <c r="CA162" s="325"/>
      <c r="CB162" s="325">
        <v>208.76</v>
      </c>
      <c r="CC162" s="325">
        <v>380.48</v>
      </c>
      <c r="CD162" s="325">
        <v>150</v>
      </c>
      <c r="CE162" s="325">
        <v>143.22999999999999</v>
      </c>
      <c r="CF162" s="325">
        <v>36</v>
      </c>
      <c r="CG162" s="325">
        <v>103</v>
      </c>
      <c r="CH162" s="325">
        <v>67</v>
      </c>
      <c r="CI162" s="325">
        <v>45</v>
      </c>
      <c r="CJ162" s="325">
        <v>50</v>
      </c>
      <c r="CK162" s="325">
        <v>215</v>
      </c>
      <c r="CL162" s="325">
        <v>89.5</v>
      </c>
      <c r="CM162" s="325">
        <v>755.5</v>
      </c>
      <c r="CN162" s="325">
        <v>215.74999999999997</v>
      </c>
      <c r="CO162" s="325">
        <v>114.25</v>
      </c>
      <c r="CP162" s="325">
        <v>195.4</v>
      </c>
      <c r="CQ162" s="325">
        <v>14</v>
      </c>
      <c r="CR162" s="325"/>
      <c r="CS162" s="325">
        <v>87</v>
      </c>
      <c r="CT162" s="325">
        <v>52</v>
      </c>
      <c r="CU162" s="325">
        <v>47</v>
      </c>
      <c r="CV162" s="325">
        <v>113.8</v>
      </c>
      <c r="CW162" s="325">
        <v>17</v>
      </c>
      <c r="CX162" s="325">
        <v>81.39</v>
      </c>
      <c r="CY162" s="325">
        <v>213.65</v>
      </c>
      <c r="CZ162" s="325"/>
      <c r="DA162" s="325">
        <v>117</v>
      </c>
      <c r="DB162" s="325">
        <v>49</v>
      </c>
      <c r="DC162" s="325">
        <v>85</v>
      </c>
      <c r="DD162" s="325">
        <v>65</v>
      </c>
      <c r="DE162" s="325">
        <v>250</v>
      </c>
      <c r="DF162" s="325">
        <v>28</v>
      </c>
      <c r="DG162" s="325">
        <v>100.64999999999999</v>
      </c>
      <c r="DH162" s="325">
        <v>24.7</v>
      </c>
      <c r="DI162" s="325">
        <v>107</v>
      </c>
      <c r="DJ162" s="325">
        <v>234.79000000000002</v>
      </c>
      <c r="DK162" s="325"/>
      <c r="DL162" s="325">
        <v>27.5</v>
      </c>
      <c r="DM162" s="325">
        <v>77</v>
      </c>
      <c r="DN162" s="325">
        <v>163</v>
      </c>
      <c r="DO162" s="327">
        <v>94</v>
      </c>
      <c r="DP162" s="21">
        <f t="shared" si="8"/>
        <v>14479.749999999998</v>
      </c>
    </row>
    <row r="163" spans="1:120" ht="15.75" thickBot="1" x14ac:dyDescent="0.3">
      <c r="A163" s="9" t="s">
        <v>233</v>
      </c>
      <c r="B163" s="358">
        <v>22.444444444444443</v>
      </c>
      <c r="C163" s="325">
        <v>12.2</v>
      </c>
      <c r="D163" s="325">
        <v>24</v>
      </c>
      <c r="E163" s="325">
        <v>9.75</v>
      </c>
      <c r="F163" s="325">
        <v>24</v>
      </c>
      <c r="G163" s="326">
        <v>16.055555555555557</v>
      </c>
      <c r="H163" s="325">
        <v>12.166666666666666</v>
      </c>
      <c r="I163" s="355">
        <v>22.666666666666668</v>
      </c>
      <c r="J163" s="355">
        <v>10.692307692307692</v>
      </c>
      <c r="K163" s="355">
        <v>22.666666666666668</v>
      </c>
      <c r="L163" s="355">
        <v>22.285714285714285</v>
      </c>
      <c r="M163" s="355">
        <v>22.666666666666668</v>
      </c>
      <c r="N163" s="355">
        <v>18.5</v>
      </c>
      <c r="O163" s="355">
        <v>16.5</v>
      </c>
      <c r="P163" s="355">
        <v>19.90909090909091</v>
      </c>
      <c r="Q163" s="355">
        <v>12</v>
      </c>
      <c r="R163" s="355">
        <v>20.285714285714285</v>
      </c>
      <c r="S163" s="355">
        <v>16.526315789473685</v>
      </c>
      <c r="T163" s="355">
        <v>4.5</v>
      </c>
      <c r="U163" s="355"/>
      <c r="V163" s="355">
        <v>19</v>
      </c>
      <c r="W163" s="355">
        <v>17.5</v>
      </c>
      <c r="X163" s="355">
        <v>20.363636363636363</v>
      </c>
      <c r="Y163" s="355">
        <v>16.714285714285715</v>
      </c>
      <c r="Z163" s="355">
        <v>15</v>
      </c>
      <c r="AA163" s="355">
        <v>10.333333333333334</v>
      </c>
      <c r="AB163" s="355">
        <v>15.428571428571429</v>
      </c>
      <c r="AC163" s="355">
        <v>17.666666666666668</v>
      </c>
      <c r="AD163" s="355">
        <v>24</v>
      </c>
      <c r="AE163" s="355">
        <v>15.73076923076923</v>
      </c>
      <c r="AF163" s="355">
        <v>8.3333333333333339</v>
      </c>
      <c r="AG163" s="355">
        <v>17.25</v>
      </c>
      <c r="AH163" s="355">
        <v>19.399999999999999</v>
      </c>
      <c r="AI163" s="355">
        <v>22.1</v>
      </c>
      <c r="AJ163" s="355"/>
      <c r="AK163" s="355">
        <v>9.125</v>
      </c>
      <c r="AL163" s="355">
        <v>19.25</v>
      </c>
      <c r="AM163" s="355">
        <v>18.666666666666668</v>
      </c>
      <c r="AN163" s="355">
        <v>13.8</v>
      </c>
      <c r="AO163" s="355"/>
      <c r="AP163" s="355">
        <v>11</v>
      </c>
      <c r="AQ163" s="355">
        <v>11.727272727272727</v>
      </c>
      <c r="AR163" s="355">
        <v>16.666666666666668</v>
      </c>
      <c r="AS163" s="355">
        <v>10.222222222222221</v>
      </c>
      <c r="AT163" s="355">
        <v>0</v>
      </c>
      <c r="AU163" s="355">
        <v>19</v>
      </c>
      <c r="AV163" s="355">
        <v>10</v>
      </c>
      <c r="AW163" s="355">
        <v>15.1</v>
      </c>
      <c r="AX163" s="355">
        <v>14.826086956521738</v>
      </c>
      <c r="AY163" s="355">
        <v>24</v>
      </c>
      <c r="AZ163" s="355">
        <v>24</v>
      </c>
      <c r="BA163" s="355">
        <v>21.945945945945947</v>
      </c>
      <c r="BB163" s="355">
        <v>23</v>
      </c>
      <c r="BC163" s="355">
        <v>16.75</v>
      </c>
      <c r="BD163" s="355">
        <v>0</v>
      </c>
      <c r="BE163" s="355">
        <v>18.399999999999999</v>
      </c>
      <c r="BF163" s="355">
        <v>24</v>
      </c>
      <c r="BG163" s="355">
        <v>15.333333333333334</v>
      </c>
      <c r="BH163" s="355">
        <v>9.6999999999999993</v>
      </c>
      <c r="BI163" s="355">
        <v>10.944444444444445</v>
      </c>
      <c r="BJ163" s="355">
        <v>17.5</v>
      </c>
      <c r="BK163" s="355">
        <v>19.2</v>
      </c>
      <c r="BL163" s="355"/>
      <c r="BM163" s="355">
        <v>20.333333333333332</v>
      </c>
      <c r="BN163" s="355">
        <v>15.882352941176471</v>
      </c>
      <c r="BO163" s="355">
        <v>24</v>
      </c>
      <c r="BP163" s="355">
        <v>11.1875</v>
      </c>
      <c r="BQ163" s="355">
        <v>16</v>
      </c>
      <c r="BR163" s="355"/>
      <c r="BS163" s="355">
        <v>23.6</v>
      </c>
      <c r="BT163" s="355">
        <v>24</v>
      </c>
      <c r="BU163" s="355">
        <v>13.333333333333334</v>
      </c>
      <c r="BV163" s="355">
        <v>16.399999999999999</v>
      </c>
      <c r="BW163" s="355">
        <v>11.346153846153847</v>
      </c>
      <c r="BX163" s="355">
        <v>20.5</v>
      </c>
      <c r="BY163" s="355"/>
      <c r="BZ163" s="355">
        <v>21</v>
      </c>
      <c r="CA163" s="355"/>
      <c r="CB163" s="355">
        <v>16.142857142857142</v>
      </c>
      <c r="CC163" s="355">
        <v>17.363636363636363</v>
      </c>
      <c r="CD163" s="355">
        <v>11.5</v>
      </c>
      <c r="CE163" s="355">
        <v>14.9</v>
      </c>
      <c r="CF163" s="355">
        <v>18</v>
      </c>
      <c r="CG163" s="355">
        <v>17.777777777777779</v>
      </c>
      <c r="CH163" s="355">
        <v>17.399999999999999</v>
      </c>
      <c r="CI163" s="355">
        <v>15.666666666666666</v>
      </c>
      <c r="CJ163" s="355">
        <v>17.333333333333332</v>
      </c>
      <c r="CK163" s="355">
        <v>16.045454545454547</v>
      </c>
      <c r="CL163" s="355">
        <v>10.777777777777779</v>
      </c>
      <c r="CM163" s="355">
        <v>12.535211267605634</v>
      </c>
      <c r="CN163" s="355">
        <v>20.100000000000001</v>
      </c>
      <c r="CO163" s="355">
        <v>15</v>
      </c>
      <c r="CP163" s="355">
        <v>14.25</v>
      </c>
      <c r="CQ163" s="355">
        <v>16.5</v>
      </c>
      <c r="CR163" s="355"/>
      <c r="CS163" s="355">
        <v>9.8000000000000007</v>
      </c>
      <c r="CT163" s="355">
        <v>24</v>
      </c>
      <c r="CU163" s="355">
        <v>14.6</v>
      </c>
      <c r="CV163" s="355">
        <v>8.9761904761904763</v>
      </c>
      <c r="CW163" s="355">
        <v>11</v>
      </c>
      <c r="CX163" s="355">
        <v>14.555555555555555</v>
      </c>
      <c r="CY163" s="355">
        <v>19.142857142857142</v>
      </c>
      <c r="CZ163" s="355"/>
      <c r="DA163" s="355">
        <v>11.416666666666666</v>
      </c>
      <c r="DB163" s="355">
        <v>21.428571428571427</v>
      </c>
      <c r="DC163" s="355">
        <v>12.75</v>
      </c>
      <c r="DD163" s="355">
        <v>19.333333333333332</v>
      </c>
      <c r="DE163" s="355">
        <v>13.1</v>
      </c>
      <c r="DF163" s="355">
        <v>9.7142857142857135</v>
      </c>
      <c r="DG163" s="355">
        <v>17.416666666666668</v>
      </c>
      <c r="DH163" s="355">
        <v>11.571428571428571</v>
      </c>
      <c r="DI163" s="355">
        <v>8.9</v>
      </c>
      <c r="DJ163" s="355">
        <v>12.333333333333334</v>
      </c>
      <c r="DK163" s="355"/>
      <c r="DL163" s="355">
        <v>24</v>
      </c>
      <c r="DM163" s="355">
        <v>11</v>
      </c>
      <c r="DN163" s="355">
        <v>14.45</v>
      </c>
      <c r="DO163" s="356">
        <v>20</v>
      </c>
      <c r="DP163" s="357">
        <f t="shared" ref="DP163:DP167" si="9">AVERAGE(B163:DO163)</f>
        <v>16.121836313709561</v>
      </c>
    </row>
    <row r="164" spans="1:120" ht="15.75" thickBot="1" x14ac:dyDescent="0.3">
      <c r="A164" s="9" t="s">
        <v>240</v>
      </c>
      <c r="B164" s="325">
        <v>0.3</v>
      </c>
      <c r="C164" s="325">
        <v>0.3</v>
      </c>
      <c r="D164" s="325">
        <v>0</v>
      </c>
      <c r="E164" s="325">
        <v>0.3</v>
      </c>
      <c r="F164" s="325">
        <v>0.2</v>
      </c>
      <c r="G164" s="340">
        <v>0.2</v>
      </c>
      <c r="H164" s="325">
        <v>0.3</v>
      </c>
      <c r="I164" s="325">
        <v>0.3</v>
      </c>
      <c r="J164" s="325">
        <v>0.2</v>
      </c>
      <c r="K164" s="325">
        <v>0.2</v>
      </c>
      <c r="L164" s="325">
        <v>0.2</v>
      </c>
      <c r="M164" s="325">
        <v>0.25</v>
      </c>
      <c r="N164" s="325">
        <v>0.3</v>
      </c>
      <c r="O164" s="325">
        <v>0</v>
      </c>
      <c r="P164" s="325">
        <v>0.3</v>
      </c>
      <c r="Q164" s="325">
        <v>0.25</v>
      </c>
      <c r="R164" s="325">
        <v>0.2</v>
      </c>
      <c r="S164" s="325">
        <v>0.3</v>
      </c>
      <c r="T164" s="325">
        <v>0.2</v>
      </c>
      <c r="U164" s="325"/>
      <c r="V164" s="325">
        <v>0.25</v>
      </c>
      <c r="W164" s="325">
        <v>0.3</v>
      </c>
      <c r="X164" s="325">
        <v>0.2</v>
      </c>
      <c r="Y164" s="325">
        <v>0.3</v>
      </c>
      <c r="Z164" s="325">
        <v>0.15</v>
      </c>
      <c r="AA164" s="325">
        <v>0.2</v>
      </c>
      <c r="AB164" s="325">
        <v>0.3</v>
      </c>
      <c r="AC164" s="325">
        <v>0.2</v>
      </c>
      <c r="AD164" s="325">
        <v>0.25</v>
      </c>
      <c r="AE164" s="325">
        <v>0</v>
      </c>
      <c r="AF164" s="325">
        <v>0.25</v>
      </c>
      <c r="AG164" s="325">
        <v>0.2</v>
      </c>
      <c r="AH164" s="325">
        <v>0.3</v>
      </c>
      <c r="AI164" s="325">
        <v>0.3</v>
      </c>
      <c r="AJ164" s="325"/>
      <c r="AK164" s="325">
        <v>0.3</v>
      </c>
      <c r="AL164" s="325">
        <v>0.2</v>
      </c>
      <c r="AM164" s="325">
        <v>0.3</v>
      </c>
      <c r="AN164" s="325">
        <v>0.3</v>
      </c>
      <c r="AO164" s="325"/>
      <c r="AP164" s="325">
        <v>0.3</v>
      </c>
      <c r="AQ164" s="325">
        <v>0.3</v>
      </c>
      <c r="AR164" s="325">
        <v>0.3</v>
      </c>
      <c r="AS164" s="325">
        <v>0.25</v>
      </c>
      <c r="AT164" s="325">
        <v>0.3</v>
      </c>
      <c r="AU164" s="325">
        <v>0.25</v>
      </c>
      <c r="AV164" s="325">
        <v>0.3</v>
      </c>
      <c r="AW164" s="325">
        <v>0.3</v>
      </c>
      <c r="AX164" s="325">
        <v>0.3</v>
      </c>
      <c r="AY164" s="325">
        <v>0.2</v>
      </c>
      <c r="AZ164" s="325">
        <v>0.2</v>
      </c>
      <c r="BA164" s="325">
        <v>0.35</v>
      </c>
      <c r="BB164" s="325">
        <v>0.3</v>
      </c>
      <c r="BC164" s="325">
        <v>0.25</v>
      </c>
      <c r="BD164" s="325">
        <v>0.3</v>
      </c>
      <c r="BE164" s="325">
        <v>0.2</v>
      </c>
      <c r="BF164" s="325">
        <v>0.4</v>
      </c>
      <c r="BG164" s="325">
        <v>0.15</v>
      </c>
      <c r="BH164" s="325">
        <v>0.3</v>
      </c>
      <c r="BI164" s="325">
        <v>0.3</v>
      </c>
      <c r="BJ164" s="325">
        <v>0.3</v>
      </c>
      <c r="BK164" s="325">
        <v>0.3</v>
      </c>
      <c r="BL164" s="325"/>
      <c r="BM164" s="325">
        <v>0.25</v>
      </c>
      <c r="BN164" s="325">
        <v>0.25</v>
      </c>
      <c r="BO164" s="325">
        <v>0.3</v>
      </c>
      <c r="BP164" s="325">
        <v>0.2</v>
      </c>
      <c r="BQ164" s="325">
        <v>0.25</v>
      </c>
      <c r="BR164" s="325"/>
      <c r="BS164" s="325">
        <v>0.25</v>
      </c>
      <c r="BT164" s="325">
        <v>0.3</v>
      </c>
      <c r="BU164" s="325">
        <v>0.25</v>
      </c>
      <c r="BV164" s="325">
        <v>0.2</v>
      </c>
      <c r="BW164" s="325">
        <v>0.3</v>
      </c>
      <c r="BX164" s="325">
        <v>0.3</v>
      </c>
      <c r="BY164" s="325"/>
      <c r="BZ164" s="325">
        <v>0.3</v>
      </c>
      <c r="CA164" s="325"/>
      <c r="CB164" s="325">
        <v>0.25</v>
      </c>
      <c r="CC164" s="325">
        <v>0.3</v>
      </c>
      <c r="CD164" s="325">
        <v>0.2</v>
      </c>
      <c r="CE164" s="325">
        <v>0.2</v>
      </c>
      <c r="CF164" s="325">
        <v>0.3</v>
      </c>
      <c r="CG164" s="325">
        <v>0.2</v>
      </c>
      <c r="CH164" s="325">
        <v>0</v>
      </c>
      <c r="CI164" s="325">
        <v>0.2</v>
      </c>
      <c r="CJ164" s="325">
        <v>0.2</v>
      </c>
      <c r="CK164" s="325">
        <v>0.2</v>
      </c>
      <c r="CL164" s="325">
        <v>0</v>
      </c>
      <c r="CM164" s="325">
        <v>0.3</v>
      </c>
      <c r="CN164" s="325">
        <v>0.2</v>
      </c>
      <c r="CO164" s="325">
        <v>0.3</v>
      </c>
      <c r="CP164" s="325">
        <v>0.3</v>
      </c>
      <c r="CQ164" s="325">
        <v>0.2</v>
      </c>
      <c r="CR164" s="325"/>
      <c r="CS164" s="325">
        <v>0.2</v>
      </c>
      <c r="CT164" s="325">
        <v>0.15</v>
      </c>
      <c r="CU164" s="325">
        <v>0.3</v>
      </c>
      <c r="CV164" s="325">
        <v>0.3</v>
      </c>
      <c r="CW164" s="325">
        <v>0.35</v>
      </c>
      <c r="CX164" s="325">
        <v>0.3</v>
      </c>
      <c r="CY164" s="325">
        <v>0.3</v>
      </c>
      <c r="CZ164" s="325"/>
      <c r="DA164" s="325">
        <v>0.25</v>
      </c>
      <c r="DB164" s="325">
        <v>0.3</v>
      </c>
      <c r="DC164" s="325">
        <v>0.35</v>
      </c>
      <c r="DD164" s="325">
        <v>0.15</v>
      </c>
      <c r="DE164" s="325">
        <v>0.3</v>
      </c>
      <c r="DF164" s="325">
        <v>0.25</v>
      </c>
      <c r="DG164" s="325">
        <v>0.3</v>
      </c>
      <c r="DH164" s="325">
        <v>0.35</v>
      </c>
      <c r="DI164" s="325">
        <v>0.3</v>
      </c>
      <c r="DJ164" s="325">
        <v>0.3</v>
      </c>
      <c r="DK164" s="325"/>
      <c r="DL164" s="325">
        <v>0.25</v>
      </c>
      <c r="DM164" s="325">
        <v>0.3</v>
      </c>
      <c r="DN164" s="325">
        <v>0.3</v>
      </c>
      <c r="DO164" s="327">
        <v>0.3</v>
      </c>
      <c r="DP164" s="21">
        <f t="shared" si="9"/>
        <v>0.25138888888888905</v>
      </c>
    </row>
    <row r="165" spans="1:120" ht="15.75" thickBot="1" x14ac:dyDescent="0.3">
      <c r="A165" s="9" t="s">
        <v>241</v>
      </c>
      <c r="B165" s="325">
        <v>26</v>
      </c>
      <c r="C165" s="325">
        <v>18</v>
      </c>
      <c r="D165" s="325">
        <v>9</v>
      </c>
      <c r="E165" s="325">
        <v>7</v>
      </c>
      <c r="F165" s="325">
        <v>21</v>
      </c>
      <c r="G165" s="325">
        <v>53</v>
      </c>
      <c r="H165" s="325">
        <v>12</v>
      </c>
      <c r="I165" s="325">
        <v>45</v>
      </c>
      <c r="J165" s="325">
        <v>21</v>
      </c>
      <c r="K165" s="325">
        <v>8</v>
      </c>
      <c r="L165" s="325">
        <v>14</v>
      </c>
      <c r="M165" s="325">
        <v>14</v>
      </c>
      <c r="N165" s="325">
        <v>47</v>
      </c>
      <c r="O165" s="325">
        <v>8</v>
      </c>
      <c r="P165" s="325">
        <v>56</v>
      </c>
      <c r="Q165" s="325">
        <v>16</v>
      </c>
      <c r="R165" s="325">
        <v>19</v>
      </c>
      <c r="S165" s="325">
        <v>47</v>
      </c>
      <c r="T165" s="325">
        <v>9</v>
      </c>
      <c r="U165" s="325"/>
      <c r="V165" s="325">
        <v>12</v>
      </c>
      <c r="W165" s="325">
        <v>33</v>
      </c>
      <c r="X165" s="325">
        <v>106</v>
      </c>
      <c r="Y165" s="325">
        <v>31</v>
      </c>
      <c r="Z165" s="325">
        <v>34</v>
      </c>
      <c r="AA165" s="325">
        <v>10</v>
      </c>
      <c r="AB165" s="325">
        <v>7</v>
      </c>
      <c r="AC165" s="325">
        <v>9</v>
      </c>
      <c r="AD165" s="325">
        <v>9</v>
      </c>
      <c r="AE165" s="325">
        <v>94</v>
      </c>
      <c r="AF165" s="325">
        <v>5</v>
      </c>
      <c r="AG165" s="325">
        <v>5</v>
      </c>
      <c r="AH165" s="325">
        <v>13</v>
      </c>
      <c r="AI165" s="325">
        <v>2</v>
      </c>
      <c r="AJ165" s="325"/>
      <c r="AK165" s="325">
        <v>19</v>
      </c>
      <c r="AL165" s="325">
        <v>20</v>
      </c>
      <c r="AM165" s="325">
        <v>5</v>
      </c>
      <c r="AN165" s="325">
        <v>12</v>
      </c>
      <c r="AO165" s="325"/>
      <c r="AP165" s="325">
        <v>11</v>
      </c>
      <c r="AQ165" s="325">
        <v>13</v>
      </c>
      <c r="AR165" s="325">
        <v>80</v>
      </c>
      <c r="AS165" s="325">
        <v>12</v>
      </c>
      <c r="AT165" s="325">
        <v>26</v>
      </c>
      <c r="AU165" s="325">
        <v>18</v>
      </c>
      <c r="AV165" s="325">
        <v>17</v>
      </c>
      <c r="AW165" s="325">
        <v>11</v>
      </c>
      <c r="AX165" s="325">
        <v>34</v>
      </c>
      <c r="AY165" s="325">
        <v>11</v>
      </c>
      <c r="AZ165" s="325">
        <v>6</v>
      </c>
      <c r="BA165" s="325">
        <v>103</v>
      </c>
      <c r="BB165" s="325">
        <v>13</v>
      </c>
      <c r="BC165" s="325">
        <v>28</v>
      </c>
      <c r="BD165" s="325">
        <v>10</v>
      </c>
      <c r="BE165" s="325">
        <v>6</v>
      </c>
      <c r="BF165" s="325">
        <v>15</v>
      </c>
      <c r="BG165" s="325">
        <v>30</v>
      </c>
      <c r="BH165" s="325">
        <v>9</v>
      </c>
      <c r="BI165" s="325">
        <v>7</v>
      </c>
      <c r="BJ165" s="325">
        <v>4</v>
      </c>
      <c r="BK165" s="325">
        <v>56</v>
      </c>
      <c r="BL165" s="325"/>
      <c r="BM165" s="325">
        <v>6</v>
      </c>
      <c r="BN165" s="325">
        <v>45</v>
      </c>
      <c r="BO165" s="325">
        <v>7</v>
      </c>
      <c r="BP165" s="325">
        <v>38</v>
      </c>
      <c r="BQ165" s="325">
        <v>5</v>
      </c>
      <c r="BR165" s="325"/>
      <c r="BS165" s="325">
        <v>39</v>
      </c>
      <c r="BT165" s="325">
        <v>27</v>
      </c>
      <c r="BU165" s="325">
        <v>6</v>
      </c>
      <c r="BV165" s="325">
        <v>10</v>
      </c>
      <c r="BW165" s="325">
        <v>25</v>
      </c>
      <c r="BX165" s="325">
        <v>49</v>
      </c>
      <c r="BY165" s="325"/>
      <c r="BZ165" s="325">
        <v>3</v>
      </c>
      <c r="CA165" s="325"/>
      <c r="CB165" s="325">
        <v>17</v>
      </c>
      <c r="CC165" s="325">
        <v>38</v>
      </c>
      <c r="CD165" s="325">
        <v>21</v>
      </c>
      <c r="CE165" s="325">
        <v>23</v>
      </c>
      <c r="CF165" s="325">
        <v>20</v>
      </c>
      <c r="CG165" s="325">
        <v>0</v>
      </c>
      <c r="CH165" s="325">
        <v>7</v>
      </c>
      <c r="CI165" s="325">
        <v>7</v>
      </c>
      <c r="CJ165" s="325">
        <v>12</v>
      </c>
      <c r="CK165" s="325">
        <v>39</v>
      </c>
      <c r="CL165" s="325">
        <v>8</v>
      </c>
      <c r="CM165" s="325">
        <v>202</v>
      </c>
      <c r="CN165" s="325">
        <v>39</v>
      </c>
      <c r="CO165" s="325">
        <v>17</v>
      </c>
      <c r="CP165" s="325">
        <v>23</v>
      </c>
      <c r="CQ165" s="325">
        <v>4</v>
      </c>
      <c r="CR165" s="325"/>
      <c r="CS165" s="325">
        <v>7</v>
      </c>
      <c r="CT165" s="325">
        <v>5</v>
      </c>
      <c r="CU165" s="325">
        <v>20</v>
      </c>
      <c r="CV165" s="325">
        <v>28</v>
      </c>
      <c r="CW165" s="325">
        <v>3</v>
      </c>
      <c r="CX165" s="325">
        <v>11</v>
      </c>
      <c r="CY165" s="325">
        <v>38</v>
      </c>
      <c r="CZ165" s="325"/>
      <c r="DA165" s="325">
        <v>21</v>
      </c>
      <c r="DB165" s="325">
        <v>17</v>
      </c>
      <c r="DC165" s="325">
        <v>11</v>
      </c>
      <c r="DD165" s="325">
        <v>8</v>
      </c>
      <c r="DE165" s="325">
        <v>9</v>
      </c>
      <c r="DF165" s="325">
        <v>11</v>
      </c>
      <c r="DG165" s="325">
        <v>34</v>
      </c>
      <c r="DH165" s="325">
        <v>7</v>
      </c>
      <c r="DI165" s="325">
        <v>35</v>
      </c>
      <c r="DJ165" s="325">
        <v>16</v>
      </c>
      <c r="DK165" s="325"/>
      <c r="DL165" s="325">
        <v>13</v>
      </c>
      <c r="DM165" s="325">
        <v>17</v>
      </c>
      <c r="DN165" s="325">
        <v>41</v>
      </c>
      <c r="DO165" s="327">
        <v>16</v>
      </c>
      <c r="DP165" s="21">
        <f>SUM(B165:DO165)</f>
        <v>2501</v>
      </c>
    </row>
    <row r="166" spans="1:120" ht="15.75" thickBot="1" x14ac:dyDescent="0.3">
      <c r="A166" s="9" t="s">
        <v>242</v>
      </c>
      <c r="B166" s="325">
        <v>70</v>
      </c>
      <c r="C166" s="325">
        <v>126</v>
      </c>
      <c r="D166" s="325">
        <v>140</v>
      </c>
      <c r="E166" s="325">
        <v>112</v>
      </c>
      <c r="F166" s="325">
        <v>35</v>
      </c>
      <c r="G166" s="325">
        <v>84</v>
      </c>
      <c r="H166" s="325">
        <v>56</v>
      </c>
      <c r="I166" s="325">
        <v>112</v>
      </c>
      <c r="J166" s="325">
        <v>24</v>
      </c>
      <c r="K166" s="325">
        <v>24</v>
      </c>
      <c r="L166" s="325">
        <v>168</v>
      </c>
      <c r="M166" s="325">
        <v>168</v>
      </c>
      <c r="N166" s="325">
        <v>126</v>
      </c>
      <c r="O166" s="325">
        <v>140</v>
      </c>
      <c r="P166" s="325">
        <v>98</v>
      </c>
      <c r="Q166" s="325">
        <v>70</v>
      </c>
      <c r="R166" s="325">
        <v>112</v>
      </c>
      <c r="S166" s="325">
        <v>112</v>
      </c>
      <c r="T166" s="325">
        <v>28</v>
      </c>
      <c r="U166" s="325"/>
      <c r="V166" s="325">
        <v>98</v>
      </c>
      <c r="W166" s="325">
        <v>72</v>
      </c>
      <c r="X166" s="325">
        <v>112</v>
      </c>
      <c r="Y166" s="325">
        <v>56</v>
      </c>
      <c r="Z166" s="325">
        <v>154</v>
      </c>
      <c r="AA166" s="325">
        <v>70</v>
      </c>
      <c r="AB166" s="325">
        <v>84</v>
      </c>
      <c r="AC166" s="325">
        <v>168</v>
      </c>
      <c r="AD166" s="325">
        <v>108</v>
      </c>
      <c r="AE166" s="325">
        <v>112</v>
      </c>
      <c r="AF166" s="325">
        <v>84</v>
      </c>
      <c r="AG166" s="325">
        <v>168</v>
      </c>
      <c r="AH166" s="325">
        <v>42</v>
      </c>
      <c r="AI166" s="325">
        <v>168</v>
      </c>
      <c r="AJ166" s="325"/>
      <c r="AK166" s="325">
        <v>105</v>
      </c>
      <c r="AL166" s="325">
        <v>70</v>
      </c>
      <c r="AM166" s="325">
        <v>24</v>
      </c>
      <c r="AN166" s="325">
        <v>28</v>
      </c>
      <c r="AO166" s="325"/>
      <c r="AP166" s="325">
        <v>56</v>
      </c>
      <c r="AQ166" s="325">
        <v>168</v>
      </c>
      <c r="AR166" s="325">
        <v>49</v>
      </c>
      <c r="AS166" s="325">
        <v>140</v>
      </c>
      <c r="AT166" s="325">
        <v>98</v>
      </c>
      <c r="AU166" s="325">
        <v>98</v>
      </c>
      <c r="AV166" s="325">
        <v>126</v>
      </c>
      <c r="AW166" s="325">
        <v>28</v>
      </c>
      <c r="AX166" s="325">
        <v>56</v>
      </c>
      <c r="AY166" s="325">
        <v>56</v>
      </c>
      <c r="AZ166" s="325">
        <v>84</v>
      </c>
      <c r="BA166" s="325">
        <v>112</v>
      </c>
      <c r="BB166" s="325">
        <v>70</v>
      </c>
      <c r="BC166" s="325">
        <v>140</v>
      </c>
      <c r="BD166" s="325">
        <v>24</v>
      </c>
      <c r="BE166" s="325">
        <v>42</v>
      </c>
      <c r="BF166" s="325">
        <v>168</v>
      </c>
      <c r="BG166" s="325">
        <v>28</v>
      </c>
      <c r="BH166" s="325">
        <v>84</v>
      </c>
      <c r="BI166" s="325">
        <v>140</v>
      </c>
      <c r="BJ166" s="325">
        <v>70</v>
      </c>
      <c r="BK166" s="325">
        <v>140</v>
      </c>
      <c r="BL166" s="325"/>
      <c r="BM166" s="325">
        <v>120</v>
      </c>
      <c r="BN166" s="325">
        <v>105</v>
      </c>
      <c r="BO166" s="325">
        <v>84</v>
      </c>
      <c r="BP166" s="325">
        <v>24</v>
      </c>
      <c r="BQ166" s="325">
        <v>49</v>
      </c>
      <c r="BR166" s="325"/>
      <c r="BS166" s="325">
        <v>84</v>
      </c>
      <c r="BT166" s="325">
        <v>84</v>
      </c>
      <c r="BU166" s="325">
        <v>148</v>
      </c>
      <c r="BV166" s="325">
        <v>56</v>
      </c>
      <c r="BW166" s="325">
        <v>112</v>
      </c>
      <c r="BX166" s="325">
        <v>140</v>
      </c>
      <c r="BY166" s="325"/>
      <c r="BZ166" s="325">
        <v>168</v>
      </c>
      <c r="CA166" s="325"/>
      <c r="CB166" s="325">
        <v>126</v>
      </c>
      <c r="CC166" s="325">
        <v>112</v>
      </c>
      <c r="CD166" s="325">
        <v>126</v>
      </c>
      <c r="CE166" s="325">
        <v>88</v>
      </c>
      <c r="CF166" s="325">
        <v>84</v>
      </c>
      <c r="CG166" s="325">
        <v>84</v>
      </c>
      <c r="CH166" s="325">
        <v>168</v>
      </c>
      <c r="CI166" s="325">
        <v>56</v>
      </c>
      <c r="CJ166" s="325">
        <v>63</v>
      </c>
      <c r="CK166" s="325">
        <v>140</v>
      </c>
      <c r="CL166" s="325">
        <v>105</v>
      </c>
      <c r="CM166" s="325">
        <v>154</v>
      </c>
      <c r="CN166" s="325">
        <v>56</v>
      </c>
      <c r="CO166" s="325">
        <v>105</v>
      </c>
      <c r="CP166" s="325">
        <v>91</v>
      </c>
      <c r="CQ166" s="325">
        <v>56</v>
      </c>
      <c r="CR166" s="325"/>
      <c r="CS166" s="325">
        <v>84</v>
      </c>
      <c r="CT166" s="325">
        <v>24</v>
      </c>
      <c r="CU166" s="325">
        <v>28</v>
      </c>
      <c r="CV166" s="325">
        <v>154</v>
      </c>
      <c r="CW166" s="325">
        <v>140</v>
      </c>
      <c r="CX166" s="325">
        <v>84</v>
      </c>
      <c r="CY166" s="325">
        <v>140</v>
      </c>
      <c r="CZ166" s="325"/>
      <c r="DA166" s="325">
        <v>98</v>
      </c>
      <c r="DB166" s="325">
        <v>84</v>
      </c>
      <c r="DC166" s="325">
        <v>35</v>
      </c>
      <c r="DD166" s="325">
        <v>84</v>
      </c>
      <c r="DE166" s="325">
        <v>168</v>
      </c>
      <c r="DF166" s="325">
        <v>24</v>
      </c>
      <c r="DG166" s="325">
        <v>98</v>
      </c>
      <c r="DH166" s="325">
        <v>126</v>
      </c>
      <c r="DI166" s="325">
        <v>24</v>
      </c>
      <c r="DJ166" s="325">
        <v>112</v>
      </c>
      <c r="DK166" s="325"/>
      <c r="DL166" s="325">
        <v>0</v>
      </c>
      <c r="DM166" s="325">
        <v>105</v>
      </c>
      <c r="DN166" s="325">
        <v>105</v>
      </c>
      <c r="DO166" s="327">
        <v>126</v>
      </c>
      <c r="DP166" s="21">
        <f t="shared" si="9"/>
        <v>93.851851851851848</v>
      </c>
    </row>
    <row r="167" spans="1:120" ht="15.75" thickBot="1" x14ac:dyDescent="0.3">
      <c r="A167" s="15" t="s">
        <v>243</v>
      </c>
      <c r="B167" s="325">
        <v>70</v>
      </c>
      <c r="C167" s="325">
        <v>126</v>
      </c>
      <c r="D167" s="325">
        <v>140</v>
      </c>
      <c r="E167" s="325">
        <v>112</v>
      </c>
      <c r="F167" s="325">
        <v>35</v>
      </c>
      <c r="G167" s="325">
        <v>84</v>
      </c>
      <c r="H167" s="325">
        <v>56</v>
      </c>
      <c r="I167" s="325">
        <v>112</v>
      </c>
      <c r="J167" s="325">
        <v>24</v>
      </c>
      <c r="K167" s="325">
        <v>24</v>
      </c>
      <c r="L167" s="325">
        <v>74</v>
      </c>
      <c r="M167" s="325">
        <v>168</v>
      </c>
      <c r="N167" s="325">
        <v>126</v>
      </c>
      <c r="O167" s="325">
        <v>112</v>
      </c>
      <c r="P167" s="325">
        <v>98</v>
      </c>
      <c r="Q167" s="325">
        <v>70</v>
      </c>
      <c r="R167" s="325">
        <v>112</v>
      </c>
      <c r="S167" s="325">
        <v>112</v>
      </c>
      <c r="T167" s="325">
        <v>28</v>
      </c>
      <c r="U167" s="325"/>
      <c r="V167" s="325">
        <v>84</v>
      </c>
      <c r="W167" s="325">
        <v>72</v>
      </c>
      <c r="X167" s="325">
        <v>112</v>
      </c>
      <c r="Y167" s="325">
        <v>56</v>
      </c>
      <c r="Z167" s="325">
        <v>154</v>
      </c>
      <c r="AA167" s="325">
        <v>70</v>
      </c>
      <c r="AB167" s="325">
        <v>84</v>
      </c>
      <c r="AC167" s="325">
        <v>168</v>
      </c>
      <c r="AD167" s="325">
        <v>108</v>
      </c>
      <c r="AE167" s="325">
        <v>112</v>
      </c>
      <c r="AF167" s="325">
        <v>84</v>
      </c>
      <c r="AG167" s="325">
        <v>105</v>
      </c>
      <c r="AH167" s="325">
        <v>42</v>
      </c>
      <c r="AI167" s="325">
        <v>168</v>
      </c>
      <c r="AJ167" s="325"/>
      <c r="AK167" s="325">
        <v>105</v>
      </c>
      <c r="AL167" s="325">
        <v>70</v>
      </c>
      <c r="AM167" s="325">
        <v>24</v>
      </c>
      <c r="AN167" s="325">
        <v>28</v>
      </c>
      <c r="AO167" s="325"/>
      <c r="AP167" s="325">
        <v>30</v>
      </c>
      <c r="AQ167" s="325">
        <v>168</v>
      </c>
      <c r="AR167" s="325">
        <v>49</v>
      </c>
      <c r="AS167" s="325">
        <v>140</v>
      </c>
      <c r="AT167" s="325">
        <v>60</v>
      </c>
      <c r="AU167" s="325">
        <v>98</v>
      </c>
      <c r="AV167" s="325">
        <v>126</v>
      </c>
      <c r="AW167" s="325">
        <v>28</v>
      </c>
      <c r="AX167" s="325">
        <v>56</v>
      </c>
      <c r="AY167" s="325">
        <v>56</v>
      </c>
      <c r="AZ167" s="325">
        <v>84</v>
      </c>
      <c r="BA167" s="325">
        <v>112</v>
      </c>
      <c r="BB167" s="325">
        <v>70</v>
      </c>
      <c r="BC167" s="325">
        <v>140</v>
      </c>
      <c r="BD167" s="325">
        <v>24</v>
      </c>
      <c r="BE167" s="325">
        <v>42</v>
      </c>
      <c r="BF167" s="325">
        <v>168</v>
      </c>
      <c r="BG167" s="325">
        <v>28</v>
      </c>
      <c r="BH167" s="325">
        <v>84</v>
      </c>
      <c r="BI167" s="325">
        <v>140</v>
      </c>
      <c r="BJ167" s="325">
        <v>35</v>
      </c>
      <c r="BK167" s="325">
        <v>119</v>
      </c>
      <c r="BL167" s="325"/>
      <c r="BM167" s="325">
        <v>24</v>
      </c>
      <c r="BN167" s="325">
        <v>70</v>
      </c>
      <c r="BO167" s="325">
        <v>84</v>
      </c>
      <c r="BP167" s="325">
        <v>24</v>
      </c>
      <c r="BQ167" s="325">
        <v>49</v>
      </c>
      <c r="BR167" s="325"/>
      <c r="BS167" s="325">
        <v>84</v>
      </c>
      <c r="BT167" s="325">
        <v>84</v>
      </c>
      <c r="BU167" s="325">
        <v>42</v>
      </c>
      <c r="BV167" s="325">
        <v>56</v>
      </c>
      <c r="BW167" s="325">
        <v>112</v>
      </c>
      <c r="BX167" s="325">
        <v>140</v>
      </c>
      <c r="BY167" s="325"/>
      <c r="BZ167" s="325">
        <v>74</v>
      </c>
      <c r="CA167" s="325"/>
      <c r="CB167" s="325">
        <v>126</v>
      </c>
      <c r="CC167" s="325">
        <v>112</v>
      </c>
      <c r="CD167" s="325">
        <v>126</v>
      </c>
      <c r="CE167" s="325">
        <v>56</v>
      </c>
      <c r="CF167" s="325">
        <v>56</v>
      </c>
      <c r="CG167" s="325">
        <v>84</v>
      </c>
      <c r="CH167" s="325">
        <v>28</v>
      </c>
      <c r="CI167" s="325">
        <v>56</v>
      </c>
      <c r="CJ167" s="325">
        <v>63</v>
      </c>
      <c r="CK167" s="325">
        <v>140</v>
      </c>
      <c r="CL167" s="325">
        <v>105</v>
      </c>
      <c r="CM167" s="325">
        <v>154</v>
      </c>
      <c r="CN167" s="325">
        <v>56</v>
      </c>
      <c r="CO167" s="325">
        <v>105</v>
      </c>
      <c r="CP167" s="325">
        <v>91</v>
      </c>
      <c r="CQ167" s="325">
        <v>56</v>
      </c>
      <c r="CR167" s="325"/>
      <c r="CS167" s="325">
        <v>84</v>
      </c>
      <c r="CT167" s="325">
        <v>24</v>
      </c>
      <c r="CU167" s="325">
        <v>28</v>
      </c>
      <c r="CV167" s="325">
        <v>154</v>
      </c>
      <c r="CW167" s="325">
        <v>140</v>
      </c>
      <c r="CX167" s="325">
        <v>84</v>
      </c>
      <c r="CY167" s="325">
        <v>126</v>
      </c>
      <c r="CZ167" s="325"/>
      <c r="DA167" s="325">
        <v>70</v>
      </c>
      <c r="DB167" s="325">
        <v>84</v>
      </c>
      <c r="DC167" s="325">
        <v>35</v>
      </c>
      <c r="DD167" s="325">
        <v>84</v>
      </c>
      <c r="DE167" s="325">
        <v>168</v>
      </c>
      <c r="DF167" s="325">
        <v>24</v>
      </c>
      <c r="DG167" s="325">
        <v>98</v>
      </c>
      <c r="DH167" s="325">
        <v>126</v>
      </c>
      <c r="DI167" s="325">
        <v>24</v>
      </c>
      <c r="DJ167" s="325">
        <v>112</v>
      </c>
      <c r="DK167" s="325"/>
      <c r="DL167" s="325">
        <v>0</v>
      </c>
      <c r="DM167" s="325">
        <v>63</v>
      </c>
      <c r="DN167" s="325">
        <v>105</v>
      </c>
      <c r="DO167" s="327">
        <v>126</v>
      </c>
      <c r="DP167" s="21">
        <f t="shared" si="9"/>
        <v>85.203703703703709</v>
      </c>
    </row>
    <row r="168" spans="1:120" ht="24" thickBot="1" x14ac:dyDescent="0.3">
      <c r="A168" s="15" t="s">
        <v>244</v>
      </c>
      <c r="B168" s="325">
        <v>5</v>
      </c>
      <c r="C168" s="325">
        <v>4</v>
      </c>
      <c r="D168" s="325">
        <v>7</v>
      </c>
      <c r="E168" s="325">
        <v>2</v>
      </c>
      <c r="F168" s="325">
        <v>1</v>
      </c>
      <c r="G168" s="325">
        <v>5</v>
      </c>
      <c r="H168" s="325">
        <v>6</v>
      </c>
      <c r="I168" s="325">
        <v>3</v>
      </c>
      <c r="J168" s="325">
        <v>3</v>
      </c>
      <c r="K168" s="325">
        <v>7</v>
      </c>
      <c r="L168" s="325">
        <v>7</v>
      </c>
      <c r="M168" s="325">
        <v>7</v>
      </c>
      <c r="N168" s="325">
        <v>5</v>
      </c>
      <c r="O168" s="325">
        <v>12</v>
      </c>
      <c r="P168" s="325">
        <v>8</v>
      </c>
      <c r="Q168" s="325">
        <v>4</v>
      </c>
      <c r="R168" s="325">
        <v>0</v>
      </c>
      <c r="S168" s="325">
        <v>17</v>
      </c>
      <c r="T168" s="325">
        <v>4</v>
      </c>
      <c r="U168" s="325"/>
      <c r="V168" s="325">
        <v>7</v>
      </c>
      <c r="W168" s="325">
        <v>4</v>
      </c>
      <c r="X168" s="325">
        <v>3</v>
      </c>
      <c r="Y168" s="325">
        <v>10</v>
      </c>
      <c r="Z168" s="325">
        <v>20</v>
      </c>
      <c r="AA168" s="325">
        <v>0</v>
      </c>
      <c r="AB168" s="325">
        <v>3</v>
      </c>
      <c r="AC168" s="325">
        <v>4</v>
      </c>
      <c r="AD168" s="325">
        <v>4</v>
      </c>
      <c r="AE168" s="325">
        <v>6</v>
      </c>
      <c r="AF168" s="325">
        <v>1</v>
      </c>
      <c r="AG168" s="325">
        <v>1</v>
      </c>
      <c r="AH168" s="325">
        <v>1</v>
      </c>
      <c r="AI168" s="325">
        <v>9</v>
      </c>
      <c r="AJ168" s="325"/>
      <c r="AK168" s="325">
        <v>3</v>
      </c>
      <c r="AL168" s="325">
        <v>8</v>
      </c>
      <c r="AM168" s="325">
        <v>3</v>
      </c>
      <c r="AN168" s="325">
        <v>12</v>
      </c>
      <c r="AO168" s="325"/>
      <c r="AP168" s="325">
        <v>15</v>
      </c>
      <c r="AQ168" s="325">
        <v>14</v>
      </c>
      <c r="AR168" s="325">
        <v>15</v>
      </c>
      <c r="AS168" s="325">
        <v>6</v>
      </c>
      <c r="AT168" s="325">
        <v>1</v>
      </c>
      <c r="AU168" s="325">
        <v>3</v>
      </c>
      <c r="AV168" s="325">
        <v>3</v>
      </c>
      <c r="AW168" s="325">
        <v>10</v>
      </c>
      <c r="AX168" s="325">
        <v>9</v>
      </c>
      <c r="AY168" s="325">
        <v>1</v>
      </c>
      <c r="AZ168" s="325">
        <v>1</v>
      </c>
      <c r="BA168" s="325">
        <v>0</v>
      </c>
      <c r="BB168" s="325">
        <v>7</v>
      </c>
      <c r="BC168" s="325">
        <v>1</v>
      </c>
      <c r="BD168" s="325">
        <v>5</v>
      </c>
      <c r="BE168" s="325">
        <v>5</v>
      </c>
      <c r="BF168" s="325">
        <v>2</v>
      </c>
      <c r="BG168" s="325">
        <v>8</v>
      </c>
      <c r="BH168" s="325">
        <v>11</v>
      </c>
      <c r="BI168" s="325">
        <v>16</v>
      </c>
      <c r="BJ168" s="325">
        <v>8</v>
      </c>
      <c r="BK168" s="325">
        <v>6</v>
      </c>
      <c r="BL168" s="325"/>
      <c r="BM168" s="325">
        <v>0</v>
      </c>
      <c r="BN168" s="325">
        <v>6</v>
      </c>
      <c r="BO168" s="325">
        <v>0</v>
      </c>
      <c r="BP168" s="325">
        <v>16</v>
      </c>
      <c r="BQ168" s="325">
        <v>1</v>
      </c>
      <c r="BR168" s="325"/>
      <c r="BS168" s="325">
        <v>1</v>
      </c>
      <c r="BT168" s="325">
        <v>10</v>
      </c>
      <c r="BU168" s="325">
        <v>1</v>
      </c>
      <c r="BV168" s="325">
        <v>4</v>
      </c>
      <c r="BW168" s="325">
        <v>15</v>
      </c>
      <c r="BX168" s="325">
        <v>1</v>
      </c>
      <c r="BY168" s="325"/>
      <c r="BZ168" s="325">
        <v>1</v>
      </c>
      <c r="CA168" s="325"/>
      <c r="CB168" s="325">
        <v>0</v>
      </c>
      <c r="CC168" s="325">
        <v>8</v>
      </c>
      <c r="CD168" s="325">
        <v>0</v>
      </c>
      <c r="CE168" s="325">
        <v>12</v>
      </c>
      <c r="CF168" s="325">
        <v>4</v>
      </c>
      <c r="CG168" s="325">
        <v>6</v>
      </c>
      <c r="CH168" s="325">
        <v>1</v>
      </c>
      <c r="CI168" s="325">
        <v>2</v>
      </c>
      <c r="CJ168" s="325">
        <v>4</v>
      </c>
      <c r="CK168" s="325">
        <v>17</v>
      </c>
      <c r="CL168" s="325">
        <v>4</v>
      </c>
      <c r="CM168" s="325">
        <v>5</v>
      </c>
      <c r="CN168" s="325">
        <v>3</v>
      </c>
      <c r="CO168" s="325">
        <v>4</v>
      </c>
      <c r="CP168" s="325">
        <v>9</v>
      </c>
      <c r="CQ168" s="325">
        <v>0</v>
      </c>
      <c r="CR168" s="325"/>
      <c r="CS168" s="325">
        <v>7</v>
      </c>
      <c r="CT168" s="325">
        <v>2</v>
      </c>
      <c r="CU168" s="325">
        <v>18</v>
      </c>
      <c r="CV168" s="325">
        <v>12</v>
      </c>
      <c r="CW168" s="325">
        <v>6</v>
      </c>
      <c r="CX168" s="325">
        <v>5</v>
      </c>
      <c r="CY168" s="325">
        <v>6</v>
      </c>
      <c r="CZ168" s="325"/>
      <c r="DA168" s="325">
        <v>8</v>
      </c>
      <c r="DB168" s="325">
        <v>4</v>
      </c>
      <c r="DC168" s="325">
        <v>6</v>
      </c>
      <c r="DD168" s="325">
        <v>10</v>
      </c>
      <c r="DE168" s="325">
        <v>5</v>
      </c>
      <c r="DF168" s="325">
        <v>1</v>
      </c>
      <c r="DG168" s="325">
        <v>20</v>
      </c>
      <c r="DH168" s="325">
        <v>8</v>
      </c>
      <c r="DI168" s="325">
        <v>9</v>
      </c>
      <c r="DJ168" s="325">
        <v>12</v>
      </c>
      <c r="DK168" s="325"/>
      <c r="DL168" s="325">
        <v>18</v>
      </c>
      <c r="DM168" s="325">
        <v>11</v>
      </c>
      <c r="DN168" s="325">
        <v>5</v>
      </c>
      <c r="DO168" s="327">
        <v>1</v>
      </c>
      <c r="DP168" s="21">
        <f>SUM(B168:DO168)</f>
        <v>662</v>
      </c>
    </row>
    <row r="169" spans="1:120" x14ac:dyDescent="0.25">
      <c r="A169" s="11"/>
      <c r="B169" s="11"/>
      <c r="C169" s="40"/>
      <c r="D169" s="40"/>
    </row>
    <row r="170" spans="1:120" x14ac:dyDescent="0.25">
      <c r="A170" s="11"/>
    </row>
    <row r="171" spans="1:120" x14ac:dyDescent="0.25">
      <c r="A171" s="11"/>
    </row>
    <row r="172" spans="1:120" x14ac:dyDescent="0.25">
      <c r="A172" s="11"/>
    </row>
    <row r="173" spans="1:120" x14ac:dyDescent="0.25">
      <c r="A173" s="11"/>
    </row>
    <row r="174" spans="1:120" x14ac:dyDescent="0.25">
      <c r="A174" s="11"/>
    </row>
    <row r="175" spans="1:120" x14ac:dyDescent="0.25">
      <c r="A175" s="11"/>
    </row>
    <row r="176" spans="1:120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Z121"/>
  <sheetViews>
    <sheetView topLeftCell="BY1" zoomScale="85" zoomScaleNormal="85" workbookViewId="0">
      <selection activeCell="CL42" sqref="CL42"/>
    </sheetView>
  </sheetViews>
  <sheetFormatPr baseColWidth="10" defaultColWidth="57.42578125" defaultRowHeight="15" x14ac:dyDescent="0.25"/>
  <cols>
    <col min="2" max="2" width="15" style="1" bestFit="1" customWidth="1"/>
    <col min="3" max="3" width="27.5703125" bestFit="1" customWidth="1"/>
    <col min="4" max="4" width="33" bestFit="1" customWidth="1"/>
    <col min="5" max="5" width="57" bestFit="1" customWidth="1"/>
    <col min="6" max="6" width="31.7109375" bestFit="1" customWidth="1"/>
    <col min="7" max="7" width="20.42578125" customWidth="1"/>
    <col min="8" max="8" width="49.42578125" customWidth="1"/>
    <col min="9" max="9" width="48" customWidth="1"/>
    <col min="10" max="10" width="57.28515625" customWidth="1"/>
    <col min="11" max="11" width="16.7109375" customWidth="1"/>
    <col min="12" max="12" width="57.42578125" customWidth="1"/>
    <col min="13" max="13" width="27.5703125" customWidth="1"/>
    <col min="14" max="14" width="14" customWidth="1"/>
    <col min="15" max="15" width="41.5703125" customWidth="1"/>
    <col min="16" max="16" width="19" style="69" customWidth="1"/>
    <col min="17" max="17" width="18.140625" style="1" customWidth="1"/>
    <col min="18" max="18" width="43.85546875" style="68" customWidth="1"/>
    <col min="19" max="20" width="35.85546875" style="68" customWidth="1"/>
    <col min="21" max="22" width="57.42578125" customWidth="1"/>
    <col min="23" max="23" width="15" customWidth="1"/>
    <col min="24" max="24" width="21" style="1" customWidth="1"/>
    <col min="25" max="25" width="15.140625" style="68" customWidth="1"/>
    <col min="26" max="26" width="24" style="1" customWidth="1"/>
    <col min="27" max="27" width="24.140625" style="68" customWidth="1"/>
    <col min="28" max="28" width="13.140625" style="68" customWidth="1"/>
    <col min="29" max="29" width="19.42578125" style="68" customWidth="1"/>
    <col min="30" max="30" width="21.42578125" style="68" customWidth="1"/>
    <col min="31" max="31" width="22.140625" style="70" customWidth="1"/>
    <col min="32" max="32" width="17.5703125" style="68" customWidth="1"/>
    <col min="33" max="33" width="30" style="68" customWidth="1"/>
    <col min="34" max="34" width="21.140625" style="68" customWidth="1"/>
    <col min="35" max="35" width="26.42578125" style="71" customWidth="1"/>
    <col min="36" max="36" width="18" style="68" customWidth="1"/>
    <col min="37" max="37" width="13.7109375" style="68" customWidth="1"/>
    <col min="38" max="38" width="24.28515625" style="68" customWidth="1"/>
    <col min="39" max="39" width="9.7109375" style="68" customWidth="1"/>
    <col min="40" max="40" width="13" style="68" customWidth="1"/>
    <col min="41" max="41" width="18.85546875" style="68" customWidth="1"/>
    <col min="42" max="42" width="14.5703125" style="68" customWidth="1"/>
    <col min="43" max="43" width="25.140625" style="68" customWidth="1"/>
    <col min="44" max="44" width="34.7109375" style="68" customWidth="1"/>
    <col min="45" max="45" width="24.28515625" style="68" customWidth="1"/>
    <col min="46" max="46" width="39.42578125" style="68" customWidth="1"/>
    <col min="47" max="47" width="36.5703125" style="68" customWidth="1"/>
    <col min="48" max="48" width="25.42578125" style="68" customWidth="1"/>
    <col min="49" max="49" width="27.42578125" style="68" customWidth="1"/>
    <col min="50" max="50" width="17.5703125" style="1" customWidth="1"/>
    <col min="51" max="51" width="17.85546875" style="68" customWidth="1"/>
    <col min="52" max="52" width="19" style="68" customWidth="1"/>
    <col min="53" max="53" width="25.28515625" style="68" customWidth="1"/>
    <col min="54" max="54" width="14.5703125" style="68" customWidth="1"/>
    <col min="55" max="55" width="19.140625" style="68" customWidth="1"/>
    <col min="56" max="56" width="28.42578125" customWidth="1"/>
    <col min="57" max="57" width="24.42578125" customWidth="1"/>
    <col min="58" max="58" width="26.42578125" customWidth="1"/>
    <col min="59" max="59" width="26.7109375" customWidth="1"/>
    <col min="60" max="60" width="26.5703125" customWidth="1"/>
    <col min="61" max="61" width="18.5703125" customWidth="1"/>
    <col min="62" max="62" width="15.28515625" customWidth="1"/>
    <col min="63" max="63" width="21.85546875" customWidth="1"/>
    <col min="64" max="64" width="17.140625" customWidth="1"/>
    <col min="65" max="65" width="17.85546875" customWidth="1"/>
    <col min="66" max="66" width="14.5703125" customWidth="1"/>
    <col min="67" max="67" width="14.42578125" customWidth="1"/>
    <col min="68" max="68" width="16.42578125" customWidth="1"/>
    <col min="69" max="69" width="17.85546875" customWidth="1"/>
    <col min="70" max="70" width="23.7109375" customWidth="1"/>
    <col min="71" max="71" width="21.7109375" customWidth="1"/>
    <col min="72" max="72" width="24.28515625" customWidth="1"/>
    <col min="73" max="73" width="22.28515625" customWidth="1"/>
    <col min="74" max="74" width="18.5703125" customWidth="1"/>
    <col min="75" max="75" width="13.5703125" customWidth="1"/>
    <col min="76" max="76" width="22.42578125" customWidth="1"/>
    <col min="77" max="77" width="17.5703125" customWidth="1"/>
    <col min="78" max="78" width="17.28515625" customWidth="1"/>
    <col min="79" max="79" width="12.5703125" customWidth="1"/>
    <col min="80" max="80" width="15.7109375" customWidth="1"/>
    <col min="81" max="81" width="13.42578125" customWidth="1"/>
    <col min="82" max="82" width="14.5703125" customWidth="1"/>
    <col min="83" max="83" width="13.42578125" customWidth="1"/>
    <col min="84" max="84" width="15.140625" customWidth="1"/>
    <col min="85" max="85" width="12" customWidth="1"/>
    <col min="86" max="86" width="17.28515625" customWidth="1"/>
    <col min="87" max="87" width="12.85546875" customWidth="1"/>
    <col min="88" max="88" width="11.140625" customWidth="1"/>
    <col min="89" max="89" width="15.5703125" customWidth="1"/>
    <col min="90" max="90" width="16.42578125" customWidth="1"/>
    <col min="91" max="91" width="19.85546875" customWidth="1"/>
    <col min="92" max="92" width="21" customWidth="1"/>
    <col min="93" max="93" width="14.42578125" customWidth="1"/>
    <col min="94" max="94" width="6.7109375" customWidth="1"/>
    <col min="95" max="96" width="11.5703125" customWidth="1"/>
    <col min="97" max="97" width="14.5703125" customWidth="1"/>
    <col min="98" max="98" width="12.85546875" customWidth="1"/>
    <col min="99" max="99" width="13.5703125" customWidth="1"/>
    <col min="100" max="100" width="15" customWidth="1"/>
    <col min="101" max="101" width="14.5703125" customWidth="1"/>
    <col min="102" max="102" width="11.5703125" customWidth="1"/>
    <col min="103" max="103" width="13.140625" customWidth="1"/>
    <col min="104" max="104" width="13.42578125" customWidth="1"/>
    <col min="105" max="105" width="14" customWidth="1"/>
    <col min="106" max="106" width="13.5703125" customWidth="1"/>
    <col min="107" max="107" width="12.5703125" customWidth="1"/>
    <col min="108" max="108" width="13.7109375" customWidth="1"/>
    <col min="109" max="109" width="14.85546875" customWidth="1"/>
    <col min="110" max="110" width="12.7109375" customWidth="1"/>
    <col min="111" max="111" width="11.5703125" customWidth="1"/>
    <col min="112" max="113" width="11.7109375" customWidth="1"/>
    <col min="114" max="114" width="14.42578125" customWidth="1"/>
    <col min="115" max="115" width="11.85546875" customWidth="1"/>
    <col min="116" max="117" width="14" customWidth="1"/>
    <col min="118" max="119" width="13" customWidth="1"/>
    <col min="120" max="120" width="17.28515625" customWidth="1"/>
    <col min="121" max="121" width="15.5703125" customWidth="1"/>
    <col min="122" max="122" width="15.140625" customWidth="1"/>
    <col min="123" max="123" width="17.28515625" customWidth="1"/>
    <col min="124" max="124" width="21.42578125" customWidth="1"/>
    <col min="125" max="131" width="14.5703125" style="172" customWidth="1"/>
    <col min="132" max="132" width="11.42578125" customWidth="1"/>
    <col min="133" max="133" width="7.140625" customWidth="1"/>
    <col min="134" max="134" width="9.85546875" customWidth="1"/>
    <col min="135" max="135" width="16.5703125" customWidth="1"/>
    <col min="136" max="136" width="9.42578125" customWidth="1"/>
    <col min="137" max="137" width="9.85546875" customWidth="1"/>
    <col min="138" max="138" width="12.42578125" customWidth="1"/>
    <col min="139" max="149" width="24.28515625" customWidth="1"/>
    <col min="150" max="150" width="24.28515625" style="107" customWidth="1"/>
    <col min="151" max="151" width="24.28515625" customWidth="1"/>
    <col min="152" max="152" width="12" customWidth="1"/>
    <col min="153" max="153" width="17.5703125" customWidth="1"/>
    <col min="154" max="154" width="18.7109375" customWidth="1"/>
    <col min="155" max="155" width="26.140625" customWidth="1"/>
    <col min="156" max="156" width="30.42578125" style="32" customWidth="1"/>
  </cols>
  <sheetData>
    <row r="1" spans="1:156" x14ac:dyDescent="0.25">
      <c r="A1">
        <v>1</v>
      </c>
      <c r="B1" s="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 s="172">
        <v>125</v>
      </c>
      <c r="DV1" s="172">
        <v>126</v>
      </c>
      <c r="DW1" s="172">
        <v>127</v>
      </c>
      <c r="DX1" s="172">
        <v>128</v>
      </c>
      <c r="DY1" s="172">
        <v>129</v>
      </c>
      <c r="DZ1" s="172">
        <v>130</v>
      </c>
      <c r="EA1" s="172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 s="107">
        <v>150</v>
      </c>
      <c r="EU1">
        <v>151</v>
      </c>
      <c r="EV1">
        <v>152</v>
      </c>
      <c r="EW1">
        <v>153</v>
      </c>
      <c r="EX1">
        <v>154</v>
      </c>
      <c r="EY1">
        <v>155</v>
      </c>
    </row>
    <row r="2" spans="1:156" ht="38.25" x14ac:dyDescent="0.25">
      <c r="A2" s="395" t="s">
        <v>1928</v>
      </c>
      <c r="B2" s="386" t="s">
        <v>118</v>
      </c>
      <c r="C2" s="387" t="s">
        <v>119</v>
      </c>
      <c r="D2" s="387" t="s">
        <v>120</v>
      </c>
      <c r="E2" s="387" t="s">
        <v>121</v>
      </c>
      <c r="F2" s="387" t="s">
        <v>122</v>
      </c>
      <c r="G2" s="387" t="s">
        <v>123</v>
      </c>
      <c r="H2" s="387" t="s">
        <v>124</v>
      </c>
      <c r="I2" s="387" t="s">
        <v>125</v>
      </c>
      <c r="J2" s="387" t="s">
        <v>126</v>
      </c>
      <c r="K2" s="387" t="s">
        <v>127</v>
      </c>
      <c r="L2" s="387" t="s">
        <v>129</v>
      </c>
      <c r="M2" s="387" t="s">
        <v>130</v>
      </c>
      <c r="N2" s="387" t="s">
        <v>131</v>
      </c>
      <c r="O2" s="387" t="s">
        <v>132</v>
      </c>
      <c r="P2" s="387" t="s">
        <v>133</v>
      </c>
      <c r="Q2" s="387" t="s">
        <v>134</v>
      </c>
      <c r="R2" s="387" t="s">
        <v>137</v>
      </c>
      <c r="S2" s="387" t="s">
        <v>138</v>
      </c>
      <c r="T2" s="387" t="s">
        <v>139</v>
      </c>
      <c r="U2" s="387" t="s">
        <v>140</v>
      </c>
      <c r="V2" s="387" t="s">
        <v>141</v>
      </c>
      <c r="W2" s="387" t="s">
        <v>142</v>
      </c>
      <c r="X2" s="387" t="s">
        <v>143</v>
      </c>
      <c r="Y2" s="387" t="s">
        <v>144</v>
      </c>
      <c r="Z2" s="387" t="s">
        <v>145</v>
      </c>
      <c r="AA2" s="387" t="s">
        <v>146</v>
      </c>
      <c r="AB2" s="387" t="s">
        <v>147</v>
      </c>
      <c r="AC2" s="387" t="s">
        <v>148</v>
      </c>
      <c r="AD2" s="387" t="s">
        <v>149</v>
      </c>
      <c r="AE2" s="387" t="s">
        <v>150</v>
      </c>
      <c r="AF2" s="387" t="s">
        <v>151</v>
      </c>
      <c r="AG2" s="387" t="s">
        <v>152</v>
      </c>
      <c r="AH2" s="387" t="s">
        <v>153</v>
      </c>
      <c r="AI2" s="387" t="s">
        <v>154</v>
      </c>
      <c r="AJ2" s="387" t="s">
        <v>155</v>
      </c>
      <c r="AK2" s="387" t="s">
        <v>156</v>
      </c>
      <c r="AL2" s="387" t="s">
        <v>157</v>
      </c>
      <c r="AM2" s="387" t="s">
        <v>158</v>
      </c>
      <c r="AN2" s="387" t="s">
        <v>159</v>
      </c>
      <c r="AO2" s="387" t="s">
        <v>1263</v>
      </c>
      <c r="AP2" s="387" t="s">
        <v>1264</v>
      </c>
      <c r="AQ2" s="387" t="s">
        <v>1265</v>
      </c>
      <c r="AR2" s="387" t="s">
        <v>254</v>
      </c>
      <c r="AS2" s="387" t="s">
        <v>160</v>
      </c>
      <c r="AT2" s="387" t="s">
        <v>161</v>
      </c>
      <c r="AU2" s="387" t="s">
        <v>255</v>
      </c>
      <c r="AV2" s="387" t="s">
        <v>162</v>
      </c>
      <c r="AW2" s="387" t="s">
        <v>163</v>
      </c>
      <c r="AX2" s="387" t="s">
        <v>164</v>
      </c>
      <c r="AY2" s="387" t="s">
        <v>165</v>
      </c>
      <c r="AZ2" s="387" t="s">
        <v>166</v>
      </c>
      <c r="BA2" s="387" t="s">
        <v>167</v>
      </c>
      <c r="BB2" s="387" t="s">
        <v>168</v>
      </c>
      <c r="BC2" s="388" t="s">
        <v>265</v>
      </c>
      <c r="BD2" s="387" t="s">
        <v>169</v>
      </c>
      <c r="BE2" s="387" t="s">
        <v>170</v>
      </c>
      <c r="BF2" s="387" t="s">
        <v>171</v>
      </c>
      <c r="BG2" s="387" t="s">
        <v>172</v>
      </c>
      <c r="BH2" s="387" t="s">
        <v>173</v>
      </c>
      <c r="BI2" s="389" t="s">
        <v>174</v>
      </c>
      <c r="BJ2" s="389" t="s">
        <v>175</v>
      </c>
      <c r="BK2" s="389" t="s">
        <v>176</v>
      </c>
      <c r="BL2" s="389" t="s">
        <v>177</v>
      </c>
      <c r="BM2" s="389" t="s">
        <v>178</v>
      </c>
      <c r="BN2" s="389" t="s">
        <v>179</v>
      </c>
      <c r="BO2" s="389" t="s">
        <v>180</v>
      </c>
      <c r="BP2" s="389" t="s">
        <v>181</v>
      </c>
      <c r="BQ2" s="389" t="s">
        <v>182</v>
      </c>
      <c r="BR2" s="389" t="s">
        <v>183</v>
      </c>
      <c r="BS2" s="389" t="s">
        <v>184</v>
      </c>
      <c r="BT2" s="389" t="s">
        <v>185</v>
      </c>
      <c r="BU2" s="389" t="s">
        <v>186</v>
      </c>
      <c r="BV2" s="389" t="s">
        <v>187</v>
      </c>
      <c r="BW2" s="389" t="s">
        <v>188</v>
      </c>
      <c r="BX2" s="389" t="s">
        <v>189</v>
      </c>
      <c r="BY2" s="389" t="s">
        <v>190</v>
      </c>
      <c r="BZ2" s="389" t="s">
        <v>191</v>
      </c>
      <c r="CA2" s="389" t="s">
        <v>192</v>
      </c>
      <c r="CB2" s="389" t="s">
        <v>193</v>
      </c>
      <c r="CC2" s="389" t="s">
        <v>1266</v>
      </c>
      <c r="CD2" s="389" t="s">
        <v>1267</v>
      </c>
      <c r="CE2" s="389" t="s">
        <v>1268</v>
      </c>
      <c r="CF2" s="389" t="s">
        <v>194</v>
      </c>
      <c r="CG2" s="390" t="s">
        <v>1929</v>
      </c>
      <c r="CH2" s="389" t="s">
        <v>195</v>
      </c>
      <c r="CI2" s="390" t="s">
        <v>1269</v>
      </c>
      <c r="CJ2" s="389" t="s">
        <v>196</v>
      </c>
      <c r="CK2" s="390" t="s">
        <v>1930</v>
      </c>
      <c r="CL2" s="389" t="s">
        <v>197</v>
      </c>
      <c r="CM2" s="389" t="s">
        <v>198</v>
      </c>
      <c r="CN2" s="389" t="s">
        <v>199</v>
      </c>
      <c r="CO2" s="389" t="s">
        <v>200</v>
      </c>
      <c r="CP2" s="389" t="s">
        <v>201</v>
      </c>
      <c r="CQ2" s="391" t="s">
        <v>202</v>
      </c>
      <c r="CR2" s="391" t="s">
        <v>203</v>
      </c>
      <c r="CS2" s="391" t="s">
        <v>204</v>
      </c>
      <c r="CT2" s="392" t="s">
        <v>261</v>
      </c>
      <c r="CU2" s="392" t="s">
        <v>262</v>
      </c>
      <c r="CV2" s="391" t="s">
        <v>205</v>
      </c>
      <c r="CW2" s="391" t="s">
        <v>206</v>
      </c>
      <c r="CX2" s="391" t="s">
        <v>207</v>
      </c>
      <c r="CY2" s="391" t="s">
        <v>257</v>
      </c>
      <c r="CZ2" s="392" t="s">
        <v>258</v>
      </c>
      <c r="DA2" s="392" t="s">
        <v>259</v>
      </c>
      <c r="DB2" s="392" t="s">
        <v>1931</v>
      </c>
      <c r="DC2" s="391" t="s">
        <v>1270</v>
      </c>
      <c r="DD2" s="391" t="s">
        <v>1271</v>
      </c>
      <c r="DE2" s="391" t="s">
        <v>1272</v>
      </c>
      <c r="DF2" s="391" t="s">
        <v>1273</v>
      </c>
      <c r="DG2" s="391" t="s">
        <v>208</v>
      </c>
      <c r="DH2" s="391" t="s">
        <v>209</v>
      </c>
      <c r="DI2" s="391" t="s">
        <v>210</v>
      </c>
      <c r="DJ2" s="391" t="s">
        <v>211</v>
      </c>
      <c r="DK2" s="391" t="s">
        <v>212</v>
      </c>
      <c r="DL2" s="391" t="s">
        <v>213</v>
      </c>
      <c r="DM2" s="391" t="s">
        <v>214</v>
      </c>
      <c r="DN2" s="391" t="s">
        <v>1274</v>
      </c>
      <c r="DO2" s="391" t="s">
        <v>1574</v>
      </c>
      <c r="DP2" s="391" t="s">
        <v>1275</v>
      </c>
      <c r="DQ2" s="391" t="s">
        <v>1276</v>
      </c>
      <c r="DR2" s="391" t="s">
        <v>1277</v>
      </c>
      <c r="DS2" s="391" t="s">
        <v>1278</v>
      </c>
      <c r="DT2" s="391" t="s">
        <v>216</v>
      </c>
      <c r="DU2" s="391" t="s">
        <v>217</v>
      </c>
      <c r="DV2" s="391" t="s">
        <v>218</v>
      </c>
      <c r="DW2" s="391" t="s">
        <v>219</v>
      </c>
      <c r="DX2" s="391" t="s">
        <v>220</v>
      </c>
      <c r="DY2" s="391" t="s">
        <v>221</v>
      </c>
      <c r="DZ2" s="391" t="s">
        <v>222</v>
      </c>
      <c r="EA2" s="391" t="s">
        <v>223</v>
      </c>
      <c r="EB2" s="389" t="s">
        <v>224</v>
      </c>
      <c r="EC2" s="389" t="s">
        <v>225</v>
      </c>
      <c r="ED2" s="389" t="s">
        <v>226</v>
      </c>
      <c r="EE2" s="389" t="s">
        <v>227</v>
      </c>
      <c r="EF2" s="389" t="s">
        <v>228</v>
      </c>
      <c r="EG2" s="389" t="s">
        <v>229</v>
      </c>
      <c r="EH2" s="389" t="s">
        <v>266</v>
      </c>
      <c r="EI2" s="391" t="s">
        <v>231</v>
      </c>
      <c r="EJ2" s="391" t="s">
        <v>232</v>
      </c>
      <c r="EK2" s="392" t="s">
        <v>236</v>
      </c>
      <c r="EL2" s="391" t="s">
        <v>233</v>
      </c>
      <c r="EM2" s="391" t="s">
        <v>234</v>
      </c>
      <c r="EN2" s="391" t="s">
        <v>235</v>
      </c>
      <c r="EO2" s="391" t="s">
        <v>1279</v>
      </c>
      <c r="EP2" s="391" t="s">
        <v>1280</v>
      </c>
      <c r="EQ2" s="391" t="s">
        <v>237</v>
      </c>
      <c r="ER2" s="391" t="s">
        <v>238</v>
      </c>
      <c r="ES2" s="391" t="s">
        <v>239</v>
      </c>
      <c r="ET2" s="393" t="s">
        <v>1281</v>
      </c>
      <c r="EU2" s="391" t="s">
        <v>240</v>
      </c>
      <c r="EV2" s="391" t="s">
        <v>241</v>
      </c>
      <c r="EW2" s="391" t="s">
        <v>242</v>
      </c>
      <c r="EX2" s="391" t="s">
        <v>243</v>
      </c>
      <c r="EY2" s="394" t="s">
        <v>244</v>
      </c>
      <c r="EZ2" s="387" t="s">
        <v>1927</v>
      </c>
    </row>
    <row r="3" spans="1:156" x14ac:dyDescent="0.25">
      <c r="A3" s="368" t="s">
        <v>0</v>
      </c>
      <c r="B3" s="371" t="s">
        <v>589</v>
      </c>
      <c r="C3" s="377" t="s">
        <v>0</v>
      </c>
      <c r="D3" s="377" t="s">
        <v>0</v>
      </c>
      <c r="E3" s="377" t="s">
        <v>640</v>
      </c>
      <c r="F3" s="377" t="s">
        <v>591</v>
      </c>
      <c r="G3" s="377" t="s">
        <v>289</v>
      </c>
      <c r="H3" s="377" t="s">
        <v>290</v>
      </c>
      <c r="I3" s="377" t="s">
        <v>509</v>
      </c>
      <c r="J3" s="377" t="s">
        <v>592</v>
      </c>
      <c r="K3" s="377" t="s">
        <v>593</v>
      </c>
      <c r="L3" s="377" t="s">
        <v>594</v>
      </c>
      <c r="M3" s="377" t="s">
        <v>0</v>
      </c>
      <c r="N3" s="377">
        <v>45470</v>
      </c>
      <c r="O3" s="377" t="s">
        <v>595</v>
      </c>
      <c r="P3" s="377" t="s">
        <v>596</v>
      </c>
      <c r="Q3" s="377" t="s">
        <v>597</v>
      </c>
      <c r="R3" s="377" t="s">
        <v>599</v>
      </c>
      <c r="S3" s="377">
        <v>0</v>
      </c>
      <c r="T3" s="377" t="s">
        <v>600</v>
      </c>
      <c r="U3" s="377" t="s">
        <v>600</v>
      </c>
      <c r="V3" s="377" t="s">
        <v>380</v>
      </c>
      <c r="W3" s="364">
        <v>23527</v>
      </c>
      <c r="X3" s="364">
        <v>19211</v>
      </c>
      <c r="Y3" s="364">
        <v>4316</v>
      </c>
      <c r="Z3" s="361">
        <v>4.6572121212121216</v>
      </c>
      <c r="AA3" s="361">
        <v>4.5079517148879091</v>
      </c>
      <c r="AB3" s="324" t="s">
        <v>397</v>
      </c>
      <c r="AC3" s="324">
        <v>2.9152926194247808</v>
      </c>
      <c r="AD3" s="324" t="s">
        <v>601</v>
      </c>
      <c r="AE3" s="335">
        <v>99</v>
      </c>
      <c r="AF3" s="324">
        <v>5219</v>
      </c>
      <c r="AG3" s="324">
        <v>0</v>
      </c>
      <c r="AH3" s="324">
        <v>4125</v>
      </c>
      <c r="AI3" s="324">
        <v>0</v>
      </c>
      <c r="AJ3" s="149">
        <v>0.98150000000000004</v>
      </c>
      <c r="AK3" s="149">
        <v>0.98380000000000001</v>
      </c>
      <c r="AL3" s="149">
        <v>0.99239999999999995</v>
      </c>
      <c r="AM3" s="149">
        <v>0</v>
      </c>
      <c r="AN3" s="149">
        <v>0</v>
      </c>
      <c r="AO3" s="149">
        <v>0.84050000000000002</v>
      </c>
      <c r="AP3" s="149">
        <v>0.82869999999999999</v>
      </c>
      <c r="AQ3" s="149">
        <v>0</v>
      </c>
      <c r="AR3" s="153">
        <v>5596927.1900000004</v>
      </c>
      <c r="AS3" s="153">
        <v>1443761.24</v>
      </c>
      <c r="AT3" s="153">
        <v>301574.88</v>
      </c>
      <c r="AU3" s="153">
        <v>403191.9</v>
      </c>
      <c r="AV3" s="153">
        <v>44528.86</v>
      </c>
      <c r="AW3" s="153">
        <v>0</v>
      </c>
      <c r="AX3" s="154">
        <v>68919.960000000006</v>
      </c>
      <c r="AY3" s="153">
        <v>0</v>
      </c>
      <c r="AZ3" s="153">
        <v>0</v>
      </c>
      <c r="BA3" s="153">
        <v>101677</v>
      </c>
      <c r="BB3" s="153">
        <v>0</v>
      </c>
      <c r="BC3" s="153">
        <v>7960581.0300000012</v>
      </c>
      <c r="BD3" s="155">
        <v>0</v>
      </c>
      <c r="BE3" s="155">
        <v>4568329</v>
      </c>
      <c r="BF3" s="155">
        <v>0</v>
      </c>
      <c r="BG3" s="155">
        <v>1049782</v>
      </c>
      <c r="BH3" s="155">
        <v>0</v>
      </c>
      <c r="BI3" s="155">
        <v>225123.28</v>
      </c>
      <c r="BJ3" s="155">
        <v>1065808.95</v>
      </c>
      <c r="BK3" s="155">
        <v>0</v>
      </c>
      <c r="BL3" s="155">
        <v>604754.32799999998</v>
      </c>
      <c r="BM3" s="155">
        <v>0</v>
      </c>
      <c r="BN3" s="155">
        <v>514869.45</v>
      </c>
      <c r="BO3" s="155">
        <v>633998.51</v>
      </c>
      <c r="BP3" s="155">
        <v>118273.60000000001</v>
      </c>
      <c r="BQ3" s="155">
        <v>202249</v>
      </c>
      <c r="BR3" s="155">
        <v>0</v>
      </c>
      <c r="BS3" s="155">
        <v>0</v>
      </c>
      <c r="BT3" s="155">
        <v>0</v>
      </c>
      <c r="BU3" s="155">
        <v>0</v>
      </c>
      <c r="BV3" s="155">
        <v>279599.62</v>
      </c>
      <c r="BW3" s="155">
        <v>0</v>
      </c>
      <c r="BX3" s="155">
        <v>143112.76</v>
      </c>
      <c r="BY3" s="155">
        <v>9405900.4979999997</v>
      </c>
      <c r="BZ3" s="155">
        <v>8946449.4499999993</v>
      </c>
      <c r="CA3" s="155">
        <v>6402</v>
      </c>
      <c r="CB3" s="155">
        <v>2718673.03</v>
      </c>
      <c r="CC3" s="155">
        <v>1819</v>
      </c>
      <c r="CD3" s="155">
        <v>6227776.4199999999</v>
      </c>
      <c r="CE3" s="155">
        <v>4583</v>
      </c>
      <c r="CF3" s="155">
        <v>6614</v>
      </c>
      <c r="CG3" s="155">
        <v>91380</v>
      </c>
      <c r="CH3" s="155">
        <v>18</v>
      </c>
      <c r="CI3" s="155">
        <v>270</v>
      </c>
      <c r="CJ3" s="155">
        <v>6632</v>
      </c>
      <c r="CK3" s="155">
        <v>91650</v>
      </c>
      <c r="CL3" s="155">
        <v>7569249.5999999996</v>
      </c>
      <c r="CM3" s="155">
        <v>1892312.4</v>
      </c>
      <c r="CN3" s="155">
        <v>473078.10000000009</v>
      </c>
      <c r="CO3" s="155">
        <v>9934640.0999999996</v>
      </c>
      <c r="CP3" s="167">
        <v>0</v>
      </c>
      <c r="CQ3" s="167">
        <v>0</v>
      </c>
      <c r="CR3" s="167">
        <v>0</v>
      </c>
      <c r="CS3" s="167">
        <v>0</v>
      </c>
      <c r="CT3" s="167">
        <v>0</v>
      </c>
      <c r="CU3" s="167">
        <v>0</v>
      </c>
      <c r="CV3" s="167">
        <v>0</v>
      </c>
      <c r="CW3" s="167">
        <v>0</v>
      </c>
      <c r="CX3" s="167">
        <v>0</v>
      </c>
      <c r="CY3" s="167">
        <v>0</v>
      </c>
      <c r="CZ3" s="167">
        <v>0</v>
      </c>
      <c r="DA3" s="167">
        <v>0</v>
      </c>
      <c r="DB3" s="167">
        <v>0</v>
      </c>
      <c r="DC3" s="167">
        <v>0</v>
      </c>
      <c r="DD3" s="167">
        <v>0</v>
      </c>
      <c r="DE3" s="167">
        <v>0</v>
      </c>
      <c r="DF3" s="167">
        <v>0</v>
      </c>
      <c r="DG3" s="167">
        <v>86</v>
      </c>
      <c r="DH3" s="167">
        <v>0</v>
      </c>
      <c r="DI3" s="167">
        <v>0</v>
      </c>
      <c r="DJ3" s="167">
        <v>0</v>
      </c>
      <c r="DK3" s="167">
        <v>0</v>
      </c>
      <c r="DL3" s="167">
        <v>0</v>
      </c>
      <c r="DM3" s="167">
        <v>0</v>
      </c>
      <c r="DN3" s="167">
        <v>86</v>
      </c>
      <c r="DO3" s="167">
        <v>1174</v>
      </c>
      <c r="DP3" s="155">
        <v>109847.99999999999</v>
      </c>
      <c r="DQ3" s="155">
        <v>27461.999999999996</v>
      </c>
      <c r="DR3" s="155">
        <v>6865.4999999999991</v>
      </c>
      <c r="DS3" s="155">
        <v>144175.49999999997</v>
      </c>
      <c r="DT3" s="5" t="s">
        <v>267</v>
      </c>
      <c r="DU3" s="173">
        <v>0</v>
      </c>
      <c r="DV3" s="173">
        <v>0</v>
      </c>
      <c r="DW3" s="173" t="s">
        <v>267</v>
      </c>
      <c r="DX3" s="173" t="s">
        <v>267</v>
      </c>
      <c r="DY3" s="173">
        <v>0</v>
      </c>
      <c r="DZ3" s="173">
        <v>0</v>
      </c>
      <c r="EA3" s="173" t="s">
        <v>267</v>
      </c>
      <c r="EB3" s="178">
        <v>6700</v>
      </c>
      <c r="EC3" s="178">
        <v>0</v>
      </c>
      <c r="ED3" s="178">
        <v>18</v>
      </c>
      <c r="EE3" s="178">
        <v>0</v>
      </c>
      <c r="EF3" s="178">
        <v>0</v>
      </c>
      <c r="EG3" s="178">
        <v>0</v>
      </c>
      <c r="EH3" s="178">
        <v>6718</v>
      </c>
      <c r="EI3" s="5">
        <v>0</v>
      </c>
      <c r="EJ3" s="5">
        <v>0</v>
      </c>
      <c r="EK3" s="27">
        <v>0</v>
      </c>
      <c r="EL3" s="5" t="e">
        <v>#DIV/0!</v>
      </c>
      <c r="EM3" s="5">
        <v>5</v>
      </c>
      <c r="EN3" s="5">
        <v>2</v>
      </c>
      <c r="EO3" s="5">
        <v>35</v>
      </c>
      <c r="EP3" s="5">
        <v>35</v>
      </c>
      <c r="EQ3" s="5">
        <v>0</v>
      </c>
      <c r="ER3" s="5">
        <v>11</v>
      </c>
      <c r="ES3" s="5">
        <v>71</v>
      </c>
      <c r="ET3" s="108">
        <v>22.444444444444443</v>
      </c>
      <c r="EU3" s="112">
        <v>0.3</v>
      </c>
      <c r="EV3" s="8">
        <v>26</v>
      </c>
      <c r="EW3" s="8">
        <v>70</v>
      </c>
      <c r="EX3" s="8">
        <v>70</v>
      </c>
      <c r="EY3" s="72">
        <v>5</v>
      </c>
      <c r="EZ3" s="385" t="s">
        <v>598</v>
      </c>
    </row>
    <row r="4" spans="1:156" ht="27" x14ac:dyDescent="0.25">
      <c r="A4" s="368" t="s">
        <v>603</v>
      </c>
      <c r="B4" s="372" t="s">
        <v>602</v>
      </c>
      <c r="C4" s="378" t="s">
        <v>603</v>
      </c>
      <c r="D4" s="378" t="s">
        <v>603</v>
      </c>
      <c r="E4" s="378" t="s">
        <v>604</v>
      </c>
      <c r="F4" s="378" t="s">
        <v>591</v>
      </c>
      <c r="G4" s="378" t="s">
        <v>341</v>
      </c>
      <c r="H4" s="378" t="s">
        <v>290</v>
      </c>
      <c r="I4" s="378" t="s">
        <v>605</v>
      </c>
      <c r="J4" s="378" t="s">
        <v>606</v>
      </c>
      <c r="K4" s="378" t="s">
        <v>607</v>
      </c>
      <c r="L4" s="378" t="s">
        <v>608</v>
      </c>
      <c r="M4" s="378" t="s">
        <v>603</v>
      </c>
      <c r="N4" s="378">
        <v>45700</v>
      </c>
      <c r="O4" s="378" t="s">
        <v>609</v>
      </c>
      <c r="P4" s="378" t="s">
        <v>610</v>
      </c>
      <c r="Q4" s="378">
        <v>0</v>
      </c>
      <c r="R4" s="378" t="s">
        <v>611</v>
      </c>
      <c r="S4" s="378">
        <v>0</v>
      </c>
      <c r="T4" s="378" t="s">
        <v>612</v>
      </c>
      <c r="U4" s="378" t="s">
        <v>612</v>
      </c>
      <c r="V4" s="378" t="s">
        <v>613</v>
      </c>
      <c r="W4" s="365">
        <v>24455</v>
      </c>
      <c r="X4" s="365">
        <v>22729</v>
      </c>
      <c r="Y4" s="365">
        <v>1726</v>
      </c>
      <c r="Z4" s="355">
        <v>4.2925401322001893</v>
      </c>
      <c r="AA4" s="355">
        <v>4.5890410958904111</v>
      </c>
      <c r="AB4" s="325" t="s">
        <v>316</v>
      </c>
      <c r="AC4" s="325">
        <v>0.66012424472836617</v>
      </c>
      <c r="AD4" s="325" t="s">
        <v>614</v>
      </c>
      <c r="AE4" s="325">
        <v>27</v>
      </c>
      <c r="AF4" s="325">
        <v>5329</v>
      </c>
      <c r="AG4" s="325">
        <v>0</v>
      </c>
      <c r="AH4" s="325">
        <v>5295</v>
      </c>
      <c r="AI4" s="325">
        <v>0</v>
      </c>
      <c r="AJ4" s="150">
        <v>0.98099999999999998</v>
      </c>
      <c r="AK4" s="150">
        <v>0.95290000000000008</v>
      </c>
      <c r="AL4" s="150">
        <v>0</v>
      </c>
      <c r="AM4" s="150">
        <v>0</v>
      </c>
      <c r="AN4" s="150">
        <v>0</v>
      </c>
      <c r="AO4" s="150">
        <v>0.96709999999999996</v>
      </c>
      <c r="AP4" s="150">
        <v>0.96099999999999997</v>
      </c>
      <c r="AQ4" s="150">
        <v>0</v>
      </c>
      <c r="AR4" s="156">
        <v>2663704.89</v>
      </c>
      <c r="AS4" s="156">
        <v>700451.15</v>
      </c>
      <c r="AT4" s="156">
        <v>109259.53</v>
      </c>
      <c r="AU4" s="156">
        <v>632184.34</v>
      </c>
      <c r="AV4" s="156">
        <v>80240.73</v>
      </c>
      <c r="AW4" s="156">
        <v>0</v>
      </c>
      <c r="AX4" s="157">
        <v>59284.25</v>
      </c>
      <c r="AY4" s="156">
        <v>0</v>
      </c>
      <c r="AZ4" s="156">
        <v>36620.870000000003</v>
      </c>
      <c r="BA4" s="156">
        <v>0</v>
      </c>
      <c r="BB4" s="156">
        <v>0</v>
      </c>
      <c r="BC4" s="156">
        <v>4281745.76</v>
      </c>
      <c r="BD4" s="156">
        <v>0</v>
      </c>
      <c r="BE4" s="156">
        <v>2691751</v>
      </c>
      <c r="BF4" s="156">
        <v>0</v>
      </c>
      <c r="BG4" s="156">
        <v>0</v>
      </c>
      <c r="BH4" s="156">
        <v>0</v>
      </c>
      <c r="BI4" s="156">
        <v>0</v>
      </c>
      <c r="BJ4" s="156">
        <v>1345094.71</v>
      </c>
      <c r="BK4" s="156">
        <v>0</v>
      </c>
      <c r="BL4" s="156">
        <v>0</v>
      </c>
      <c r="BM4" s="156">
        <v>0</v>
      </c>
      <c r="BN4" s="156">
        <v>10000</v>
      </c>
      <c r="BO4" s="156">
        <v>211573.42</v>
      </c>
      <c r="BP4" s="156">
        <v>206342.26</v>
      </c>
      <c r="BQ4" s="156">
        <v>0</v>
      </c>
      <c r="BR4" s="156">
        <v>0</v>
      </c>
      <c r="BS4" s="156">
        <v>0</v>
      </c>
      <c r="BT4" s="156">
        <v>0</v>
      </c>
      <c r="BU4" s="156">
        <v>0</v>
      </c>
      <c r="BV4" s="156">
        <v>105945.38</v>
      </c>
      <c r="BW4" s="156">
        <v>0</v>
      </c>
      <c r="BX4" s="156">
        <v>0</v>
      </c>
      <c r="BY4" s="156">
        <v>4570706.7699999996</v>
      </c>
      <c r="BZ4" s="156">
        <v>17565240.98</v>
      </c>
      <c r="CA4" s="156">
        <v>3894</v>
      </c>
      <c r="CB4" s="156">
        <v>2154812.4</v>
      </c>
      <c r="CC4" s="156">
        <v>2246</v>
      </c>
      <c r="CD4" s="156">
        <v>15410428.58</v>
      </c>
      <c r="CE4" s="156">
        <v>1648</v>
      </c>
      <c r="CF4" s="156">
        <v>7190</v>
      </c>
      <c r="CG4" s="156">
        <v>107850</v>
      </c>
      <c r="CH4" s="156">
        <v>2</v>
      </c>
      <c r="CI4" s="156">
        <v>40</v>
      </c>
      <c r="CJ4" s="156">
        <v>7192</v>
      </c>
      <c r="CK4" s="156">
        <v>107890</v>
      </c>
      <c r="CL4" s="156">
        <v>5486110.7999999998</v>
      </c>
      <c r="CM4" s="156">
        <v>1097222.1600000001</v>
      </c>
      <c r="CN4" s="156">
        <v>197499.98879999999</v>
      </c>
      <c r="CO4" s="156">
        <v>6780832.9487999994</v>
      </c>
      <c r="CP4" s="168">
        <v>0</v>
      </c>
      <c r="CQ4" s="168">
        <v>0</v>
      </c>
      <c r="CR4" s="168">
        <v>0</v>
      </c>
      <c r="CS4" s="168">
        <v>0</v>
      </c>
      <c r="CT4" s="168">
        <v>0</v>
      </c>
      <c r="CU4" s="168">
        <v>0</v>
      </c>
      <c r="CV4" s="168">
        <v>0</v>
      </c>
      <c r="CW4" s="168">
        <v>0</v>
      </c>
      <c r="CX4" s="168">
        <v>0</v>
      </c>
      <c r="CY4" s="168">
        <v>0</v>
      </c>
      <c r="CZ4" s="168">
        <v>0</v>
      </c>
      <c r="DA4" s="168">
        <v>0</v>
      </c>
      <c r="DB4" s="168">
        <v>0</v>
      </c>
      <c r="DC4" s="168">
        <v>0</v>
      </c>
      <c r="DD4" s="168">
        <v>0</v>
      </c>
      <c r="DE4" s="168">
        <v>0</v>
      </c>
      <c r="DF4" s="168">
        <v>0</v>
      </c>
      <c r="DG4" s="168">
        <v>0</v>
      </c>
      <c r="DH4" s="168">
        <v>0</v>
      </c>
      <c r="DI4" s="168">
        <v>0</v>
      </c>
      <c r="DJ4" s="168">
        <v>0</v>
      </c>
      <c r="DK4" s="168">
        <v>0</v>
      </c>
      <c r="DL4" s="168">
        <v>0</v>
      </c>
      <c r="DM4" s="168">
        <v>0</v>
      </c>
      <c r="DN4" s="168">
        <v>0</v>
      </c>
      <c r="DO4" s="168">
        <v>0</v>
      </c>
      <c r="DP4" s="156">
        <v>0</v>
      </c>
      <c r="DQ4" s="156">
        <v>0</v>
      </c>
      <c r="DR4" s="156">
        <v>0</v>
      </c>
      <c r="DS4" s="156">
        <v>0</v>
      </c>
      <c r="DT4" s="31" t="s">
        <v>267</v>
      </c>
      <c r="DU4" s="174">
        <v>0</v>
      </c>
      <c r="DV4" s="174">
        <v>0</v>
      </c>
      <c r="DW4" s="174" t="s">
        <v>267</v>
      </c>
      <c r="DX4" s="174" t="s">
        <v>267</v>
      </c>
      <c r="DY4" s="174">
        <v>0</v>
      </c>
      <c r="DZ4" s="174">
        <v>0</v>
      </c>
      <c r="EA4" s="174" t="s">
        <v>267</v>
      </c>
      <c r="EB4" s="179">
        <v>7190</v>
      </c>
      <c r="EC4" s="179">
        <v>0</v>
      </c>
      <c r="ED4" s="179">
        <v>2</v>
      </c>
      <c r="EE4" s="179">
        <v>0</v>
      </c>
      <c r="EF4" s="179">
        <v>0</v>
      </c>
      <c r="EG4" s="179">
        <v>0</v>
      </c>
      <c r="EH4" s="179">
        <v>7192</v>
      </c>
      <c r="EI4" s="31">
        <v>0</v>
      </c>
      <c r="EJ4" s="31">
        <v>0</v>
      </c>
      <c r="EK4" s="31">
        <v>0</v>
      </c>
      <c r="EL4" s="31" t="e">
        <v>#DIV/0!</v>
      </c>
      <c r="EM4" s="31">
        <v>13</v>
      </c>
      <c r="EN4" s="31">
        <v>1</v>
      </c>
      <c r="EO4" s="31">
        <v>5</v>
      </c>
      <c r="EP4" s="31">
        <v>0</v>
      </c>
      <c r="EQ4" s="31">
        <v>0</v>
      </c>
      <c r="ER4" s="31">
        <v>12</v>
      </c>
      <c r="ES4" s="31">
        <v>195</v>
      </c>
      <c r="ET4" s="109">
        <v>12.2</v>
      </c>
      <c r="EU4" s="113">
        <v>0.3</v>
      </c>
      <c r="EV4" s="39">
        <v>18</v>
      </c>
      <c r="EW4" s="39">
        <v>126</v>
      </c>
      <c r="EX4" s="39">
        <v>126</v>
      </c>
      <c r="EY4" s="73">
        <v>4</v>
      </c>
      <c r="EZ4" s="385" t="s">
        <v>598</v>
      </c>
    </row>
    <row r="5" spans="1:156" ht="27" x14ac:dyDescent="0.25">
      <c r="A5" s="368" t="s">
        <v>616</v>
      </c>
      <c r="B5" s="372" t="s">
        <v>615</v>
      </c>
      <c r="C5" s="378" t="s">
        <v>616</v>
      </c>
      <c r="D5" s="378" t="s">
        <v>616</v>
      </c>
      <c r="E5" s="378" t="s">
        <v>604</v>
      </c>
      <c r="F5" s="378" t="s">
        <v>591</v>
      </c>
      <c r="G5" s="378" t="s">
        <v>271</v>
      </c>
      <c r="H5" s="378" t="s">
        <v>418</v>
      </c>
      <c r="I5" s="378" t="s">
        <v>617</v>
      </c>
      <c r="J5" s="378" t="s">
        <v>618</v>
      </c>
      <c r="K5" s="378" t="s">
        <v>619</v>
      </c>
      <c r="L5" s="378" t="s">
        <v>620</v>
      </c>
      <c r="M5" s="378" t="s">
        <v>616</v>
      </c>
      <c r="N5" s="378">
        <v>46730</v>
      </c>
      <c r="O5" s="378" t="s">
        <v>621</v>
      </c>
      <c r="P5" s="378" t="s">
        <v>622</v>
      </c>
      <c r="Q5" s="378">
        <v>3867520302</v>
      </c>
      <c r="R5" s="378" t="s">
        <v>623</v>
      </c>
      <c r="S5" s="378">
        <v>0</v>
      </c>
      <c r="T5" s="378" t="s">
        <v>624</v>
      </c>
      <c r="U5" s="378">
        <v>0</v>
      </c>
      <c r="V5" s="378">
        <v>0</v>
      </c>
      <c r="W5" s="365">
        <v>22571</v>
      </c>
      <c r="X5" s="365">
        <v>15717</v>
      </c>
      <c r="Y5" s="365">
        <v>6854</v>
      </c>
      <c r="Z5" s="355">
        <v>3.910674297088828</v>
      </c>
      <c r="AA5" s="355">
        <v>3.9899239879794943</v>
      </c>
      <c r="AB5" s="325" t="s">
        <v>316</v>
      </c>
      <c r="AC5" s="325">
        <v>0.24808426211715418</v>
      </c>
      <c r="AD5" s="325" t="s">
        <v>625</v>
      </c>
      <c r="AE5" s="325">
        <v>27</v>
      </c>
      <c r="AF5" s="325">
        <v>5657</v>
      </c>
      <c r="AG5" s="325">
        <v>0</v>
      </c>
      <c r="AH5" s="325">
        <v>4019</v>
      </c>
      <c r="AI5" s="325">
        <v>0</v>
      </c>
      <c r="AJ5" s="150">
        <v>0.99409999999999998</v>
      </c>
      <c r="AK5" s="150">
        <v>0.98120000000000007</v>
      </c>
      <c r="AL5" s="150">
        <v>0</v>
      </c>
      <c r="AM5" s="150">
        <v>0</v>
      </c>
      <c r="AN5" s="150">
        <v>0</v>
      </c>
      <c r="AO5" s="150">
        <v>0.97799999999999998</v>
      </c>
      <c r="AP5" s="150">
        <v>0.96340000000000003</v>
      </c>
      <c r="AQ5" s="150">
        <v>0</v>
      </c>
      <c r="AR5" s="156">
        <v>2350990.64</v>
      </c>
      <c r="AS5" s="156">
        <v>622541.32999999996</v>
      </c>
      <c r="AT5" s="156">
        <v>75776.58</v>
      </c>
      <c r="AU5" s="156">
        <v>900409.57</v>
      </c>
      <c r="AV5" s="156">
        <v>60152.5</v>
      </c>
      <c r="AW5" s="156">
        <v>0</v>
      </c>
      <c r="AX5" s="157">
        <v>5244.68</v>
      </c>
      <c r="AY5" s="156">
        <v>0</v>
      </c>
      <c r="AZ5" s="156">
        <v>0</v>
      </c>
      <c r="BA5" s="156">
        <v>0</v>
      </c>
      <c r="BB5" s="156">
        <v>0</v>
      </c>
      <c r="BC5" s="156">
        <v>4015115.3000000003</v>
      </c>
      <c r="BD5" s="156">
        <v>0</v>
      </c>
      <c r="BE5" s="156">
        <v>4074331</v>
      </c>
      <c r="BF5" s="156">
        <v>0</v>
      </c>
      <c r="BG5" s="156">
        <v>0</v>
      </c>
      <c r="BH5" s="156">
        <v>0</v>
      </c>
      <c r="BI5" s="156">
        <v>0</v>
      </c>
      <c r="BJ5" s="156">
        <v>0</v>
      </c>
      <c r="BK5" s="156">
        <v>0</v>
      </c>
      <c r="BL5" s="156">
        <v>0</v>
      </c>
      <c r="BM5" s="156">
        <v>0</v>
      </c>
      <c r="BN5" s="156">
        <v>398522.11</v>
      </c>
      <c r="BO5" s="156">
        <v>78225</v>
      </c>
      <c r="BP5" s="156">
        <v>122724.52</v>
      </c>
      <c r="BQ5" s="156">
        <v>7225</v>
      </c>
      <c r="BR5" s="156">
        <v>0</v>
      </c>
      <c r="BS5" s="156">
        <v>0</v>
      </c>
      <c r="BT5" s="156">
        <v>0</v>
      </c>
      <c r="BU5" s="156">
        <v>0</v>
      </c>
      <c r="BV5" s="156">
        <v>318573.09999999998</v>
      </c>
      <c r="BW5" s="156">
        <v>0</v>
      </c>
      <c r="BX5" s="156">
        <v>0</v>
      </c>
      <c r="BY5" s="156">
        <v>4999600.7299999995</v>
      </c>
      <c r="BZ5" s="156">
        <v>3458908.36</v>
      </c>
      <c r="CA5" s="156">
        <v>5202</v>
      </c>
      <c r="CB5" s="156">
        <v>2372317.2000000002</v>
      </c>
      <c r="CC5" s="156">
        <v>2102</v>
      </c>
      <c r="CD5" s="156">
        <v>1086591.1599999997</v>
      </c>
      <c r="CE5" s="156">
        <v>3100</v>
      </c>
      <c r="CF5" s="156">
        <v>5640</v>
      </c>
      <c r="CG5" s="156">
        <v>161850</v>
      </c>
      <c r="CH5" s="156">
        <v>39</v>
      </c>
      <c r="CI5" s="156">
        <v>2025</v>
      </c>
      <c r="CJ5" s="156">
        <v>5679</v>
      </c>
      <c r="CK5" s="156">
        <v>163875</v>
      </c>
      <c r="CL5" s="156">
        <v>6438014.8799999999</v>
      </c>
      <c r="CM5" s="156">
        <v>1287602.976</v>
      </c>
      <c r="CN5" s="156">
        <v>231768.53568</v>
      </c>
      <c r="CO5" s="156">
        <v>7957386.3916799994</v>
      </c>
      <c r="CP5" s="168">
        <v>0</v>
      </c>
      <c r="CQ5" s="168">
        <v>0</v>
      </c>
      <c r="CR5" s="168">
        <v>0</v>
      </c>
      <c r="CS5" s="168">
        <v>0</v>
      </c>
      <c r="CT5" s="168">
        <v>0</v>
      </c>
      <c r="CU5" s="168">
        <v>0</v>
      </c>
      <c r="CV5" s="168">
        <v>0</v>
      </c>
      <c r="CW5" s="168">
        <v>0</v>
      </c>
      <c r="CX5" s="168">
        <v>0</v>
      </c>
      <c r="CY5" s="168">
        <v>0</v>
      </c>
      <c r="CZ5" s="168">
        <v>0</v>
      </c>
      <c r="DA5" s="168">
        <v>0</v>
      </c>
      <c r="DB5" s="168">
        <v>0</v>
      </c>
      <c r="DC5" s="168">
        <v>0</v>
      </c>
      <c r="DD5" s="168">
        <v>0</v>
      </c>
      <c r="DE5" s="168">
        <v>0</v>
      </c>
      <c r="DF5" s="168">
        <v>0</v>
      </c>
      <c r="DG5" s="168">
        <v>0</v>
      </c>
      <c r="DH5" s="168">
        <v>0</v>
      </c>
      <c r="DI5" s="168">
        <v>0</v>
      </c>
      <c r="DJ5" s="168">
        <v>0</v>
      </c>
      <c r="DK5" s="168">
        <v>0</v>
      </c>
      <c r="DL5" s="168">
        <v>0</v>
      </c>
      <c r="DM5" s="168">
        <v>0</v>
      </c>
      <c r="DN5" s="168">
        <v>0</v>
      </c>
      <c r="DO5" s="168">
        <v>0</v>
      </c>
      <c r="DP5" s="156">
        <v>0</v>
      </c>
      <c r="DQ5" s="156">
        <v>0</v>
      </c>
      <c r="DR5" s="156">
        <v>0</v>
      </c>
      <c r="DS5" s="156">
        <v>0</v>
      </c>
      <c r="DT5" s="31" t="s">
        <v>267</v>
      </c>
      <c r="DU5" s="174">
        <v>0</v>
      </c>
      <c r="DV5" s="174">
        <v>0</v>
      </c>
      <c r="DW5" s="174" t="s">
        <v>267</v>
      </c>
      <c r="DX5" s="174" t="s">
        <v>267</v>
      </c>
      <c r="DY5" s="174" t="s">
        <v>267</v>
      </c>
      <c r="DZ5" s="174">
        <v>0</v>
      </c>
      <c r="EA5" s="174" t="s">
        <v>267</v>
      </c>
      <c r="EB5" s="179">
        <v>5640</v>
      </c>
      <c r="EC5" s="179">
        <v>0</v>
      </c>
      <c r="ED5" s="179">
        <v>39</v>
      </c>
      <c r="EE5" s="179">
        <v>0</v>
      </c>
      <c r="EF5" s="179">
        <v>0</v>
      </c>
      <c r="EG5" s="179">
        <v>0</v>
      </c>
      <c r="EH5" s="179">
        <v>5679</v>
      </c>
      <c r="EI5" s="31">
        <v>0</v>
      </c>
      <c r="EJ5" s="31">
        <v>0</v>
      </c>
      <c r="EK5" s="31">
        <v>0</v>
      </c>
      <c r="EL5" s="31" t="e">
        <v>#DIV/0!</v>
      </c>
      <c r="EM5" s="31">
        <v>4</v>
      </c>
      <c r="EN5" s="31">
        <v>0</v>
      </c>
      <c r="EO5" s="31">
        <v>0</v>
      </c>
      <c r="EP5" s="31">
        <v>0</v>
      </c>
      <c r="EQ5" s="31">
        <v>0</v>
      </c>
      <c r="ER5" s="31">
        <v>4</v>
      </c>
      <c r="ES5" s="31">
        <v>90</v>
      </c>
      <c r="ET5" s="109">
        <v>24</v>
      </c>
      <c r="EU5" s="113">
        <v>0</v>
      </c>
      <c r="EV5" s="39">
        <v>9</v>
      </c>
      <c r="EW5" s="39">
        <v>140</v>
      </c>
      <c r="EX5" s="39">
        <v>140</v>
      </c>
      <c r="EY5" s="73">
        <v>7</v>
      </c>
      <c r="EZ5" s="385" t="s">
        <v>598</v>
      </c>
    </row>
    <row r="6" spans="1:156" ht="23.25" customHeight="1" x14ac:dyDescent="0.25">
      <c r="A6" s="368" t="s">
        <v>3</v>
      </c>
      <c r="B6" s="372" t="s">
        <v>626</v>
      </c>
      <c r="C6" s="378" t="s">
        <v>3</v>
      </c>
      <c r="D6" s="378" t="s">
        <v>3</v>
      </c>
      <c r="E6" s="378" t="s">
        <v>627</v>
      </c>
      <c r="F6" s="378" t="s">
        <v>628</v>
      </c>
      <c r="G6" s="378" t="s">
        <v>574</v>
      </c>
      <c r="H6" s="378" t="s">
        <v>290</v>
      </c>
      <c r="I6" s="378" t="s">
        <v>605</v>
      </c>
      <c r="J6" s="378" t="s">
        <v>629</v>
      </c>
      <c r="K6" s="378" t="s">
        <v>630</v>
      </c>
      <c r="L6" s="378" t="s">
        <v>631</v>
      </c>
      <c r="M6" s="378" t="s">
        <v>3</v>
      </c>
      <c r="N6" s="378">
        <v>49370</v>
      </c>
      <c r="O6" s="378" t="s">
        <v>632</v>
      </c>
      <c r="P6" s="378" t="s">
        <v>633</v>
      </c>
      <c r="Q6" s="378">
        <v>3724240384</v>
      </c>
      <c r="R6" s="378" t="s">
        <v>634</v>
      </c>
      <c r="S6" s="378" t="s">
        <v>634</v>
      </c>
      <c r="T6" s="378" t="s">
        <v>635</v>
      </c>
      <c r="U6" s="378" t="s">
        <v>635</v>
      </c>
      <c r="V6" s="378" t="s">
        <v>636</v>
      </c>
      <c r="W6" s="365">
        <v>5999</v>
      </c>
      <c r="X6" s="365">
        <v>3144</v>
      </c>
      <c r="Y6" s="365">
        <v>2855</v>
      </c>
      <c r="Z6" s="355">
        <v>4.1752988047808763</v>
      </c>
      <c r="AA6" s="355">
        <v>4.3158273381294965</v>
      </c>
      <c r="AB6" s="325" t="s">
        <v>397</v>
      </c>
      <c r="AC6" s="325">
        <v>1.9641857714777666</v>
      </c>
      <c r="AD6" s="325" t="s">
        <v>637</v>
      </c>
      <c r="AE6" s="325">
        <v>26</v>
      </c>
      <c r="AF6" s="325">
        <v>1390</v>
      </c>
      <c r="AG6" s="325">
        <v>0</v>
      </c>
      <c r="AH6" s="325">
        <v>753</v>
      </c>
      <c r="AI6" s="325">
        <v>0</v>
      </c>
      <c r="AJ6" s="150">
        <v>0.99790000000000001</v>
      </c>
      <c r="AK6" s="150">
        <v>0.93010000000000004</v>
      </c>
      <c r="AL6" s="150">
        <v>0.98680000000000012</v>
      </c>
      <c r="AM6" s="150">
        <v>0</v>
      </c>
      <c r="AN6" s="150">
        <v>0</v>
      </c>
      <c r="AO6" s="150">
        <v>0.99199999999999999</v>
      </c>
      <c r="AP6" s="150">
        <v>0.97599999999999998</v>
      </c>
      <c r="AQ6" s="150">
        <v>0</v>
      </c>
      <c r="AR6" s="156">
        <v>780589.83</v>
      </c>
      <c r="AS6" s="156">
        <v>151418.38</v>
      </c>
      <c r="AT6" s="156">
        <v>27014.77</v>
      </c>
      <c r="AU6" s="156">
        <v>228231.16</v>
      </c>
      <c r="AV6" s="156">
        <v>18270.97</v>
      </c>
      <c r="AW6" s="156">
        <v>20390.79</v>
      </c>
      <c r="AX6" s="157">
        <v>74106.399999999994</v>
      </c>
      <c r="AY6" s="156">
        <v>59007.27</v>
      </c>
      <c r="AZ6" s="156">
        <v>700.26</v>
      </c>
      <c r="BA6" s="156">
        <v>59007.27</v>
      </c>
      <c r="BB6" s="156">
        <v>73271</v>
      </c>
      <c r="BC6" s="156">
        <v>1472981.83</v>
      </c>
      <c r="BD6" s="156">
        <v>0</v>
      </c>
      <c r="BE6" s="156">
        <v>0</v>
      </c>
      <c r="BF6" s="156">
        <v>115057</v>
      </c>
      <c r="BG6" s="156">
        <v>152441</v>
      </c>
      <c r="BH6" s="156">
        <v>0</v>
      </c>
      <c r="BI6" s="156">
        <v>0</v>
      </c>
      <c r="BJ6" s="156">
        <v>593390.6</v>
      </c>
      <c r="BK6" s="156">
        <v>53720.19</v>
      </c>
      <c r="BL6" s="156">
        <v>0</v>
      </c>
      <c r="BM6" s="156">
        <v>165815.71</v>
      </c>
      <c r="BN6" s="156">
        <v>2900</v>
      </c>
      <c r="BO6" s="156">
        <v>158842.79999999999</v>
      </c>
      <c r="BP6" s="156">
        <v>42188.04</v>
      </c>
      <c r="BQ6" s="156">
        <v>62232</v>
      </c>
      <c r="BR6" s="156">
        <v>0</v>
      </c>
      <c r="BS6" s="156">
        <v>0</v>
      </c>
      <c r="BT6" s="156">
        <v>0</v>
      </c>
      <c r="BU6" s="156">
        <v>0</v>
      </c>
      <c r="BV6" s="156">
        <v>298876.15000000002</v>
      </c>
      <c r="BW6" s="156">
        <v>0</v>
      </c>
      <c r="BX6" s="156">
        <v>5400</v>
      </c>
      <c r="BY6" s="156">
        <v>1650863.4899999998</v>
      </c>
      <c r="BZ6" s="156">
        <v>3878200.1</v>
      </c>
      <c r="CA6" s="156">
        <v>844</v>
      </c>
      <c r="CB6" s="156">
        <v>560596.6</v>
      </c>
      <c r="CC6" s="156">
        <v>664</v>
      </c>
      <c r="CD6" s="156">
        <v>3317603.5</v>
      </c>
      <c r="CE6" s="156">
        <v>180</v>
      </c>
      <c r="CF6" s="156">
        <v>287</v>
      </c>
      <c r="CG6" s="156">
        <v>0</v>
      </c>
      <c r="CH6" s="156">
        <v>0</v>
      </c>
      <c r="CI6" s="156">
        <v>0</v>
      </c>
      <c r="CJ6" s="156">
        <v>287</v>
      </c>
      <c r="CK6" s="156">
        <v>0</v>
      </c>
      <c r="CL6" s="156">
        <v>0</v>
      </c>
      <c r="CM6" s="156">
        <v>0</v>
      </c>
      <c r="CN6" s="156">
        <v>0</v>
      </c>
      <c r="CO6" s="156">
        <v>0</v>
      </c>
      <c r="CP6" s="168">
        <v>32</v>
      </c>
      <c r="CQ6" s="168">
        <v>46</v>
      </c>
      <c r="CR6" s="168">
        <v>1435</v>
      </c>
      <c r="CS6" s="168">
        <v>492</v>
      </c>
      <c r="CT6" s="168">
        <v>2005</v>
      </c>
      <c r="CU6" s="168">
        <v>36680</v>
      </c>
      <c r="CV6" s="168">
        <v>23</v>
      </c>
      <c r="CW6" s="168">
        <v>7</v>
      </c>
      <c r="CX6" s="168">
        <v>5</v>
      </c>
      <c r="CY6" s="168">
        <v>35</v>
      </c>
      <c r="CZ6" s="168">
        <v>785</v>
      </c>
      <c r="DA6" s="168">
        <v>2040</v>
      </c>
      <c r="DB6" s="168">
        <v>37465</v>
      </c>
      <c r="DC6" s="168">
        <v>1438952.28</v>
      </c>
      <c r="DD6" s="168">
        <v>287790.45600000001</v>
      </c>
      <c r="DE6" s="168">
        <v>51802.282079999997</v>
      </c>
      <c r="DF6" s="168">
        <v>1778545.0180800001</v>
      </c>
      <c r="DG6" s="168">
        <v>6</v>
      </c>
      <c r="DH6" s="168">
        <v>2</v>
      </c>
      <c r="DI6" s="168">
        <v>3</v>
      </c>
      <c r="DJ6" s="168">
        <v>0</v>
      </c>
      <c r="DK6" s="168">
        <v>0</v>
      </c>
      <c r="DL6" s="168">
        <v>0</v>
      </c>
      <c r="DM6" s="168">
        <v>1</v>
      </c>
      <c r="DN6" s="168">
        <v>12</v>
      </c>
      <c r="DO6" s="168">
        <v>444</v>
      </c>
      <c r="DP6" s="156">
        <v>30234.719999999998</v>
      </c>
      <c r="DQ6" s="156">
        <v>6046.9440000000004</v>
      </c>
      <c r="DR6" s="156">
        <v>1088.44992</v>
      </c>
      <c r="DS6" s="156">
        <v>37370.113919999996</v>
      </c>
      <c r="DT6" s="31" t="s">
        <v>267</v>
      </c>
      <c r="DU6" s="174" t="s">
        <v>267</v>
      </c>
      <c r="DV6" s="174">
        <v>0</v>
      </c>
      <c r="DW6" s="174" t="s">
        <v>267</v>
      </c>
      <c r="DX6" s="174" t="s">
        <v>267</v>
      </c>
      <c r="DY6" s="174">
        <v>0</v>
      </c>
      <c r="DZ6" s="174" t="s">
        <v>267</v>
      </c>
      <c r="EA6" s="174" t="s">
        <v>267</v>
      </c>
      <c r="EB6" s="179">
        <v>2298</v>
      </c>
      <c r="EC6" s="179">
        <v>5</v>
      </c>
      <c r="ED6" s="179">
        <v>35</v>
      </c>
      <c r="EE6" s="179">
        <v>0</v>
      </c>
      <c r="EF6" s="179">
        <v>1</v>
      </c>
      <c r="EG6" s="179">
        <v>0</v>
      </c>
      <c r="EH6" s="179">
        <v>2339</v>
      </c>
      <c r="EI6" s="31">
        <v>18</v>
      </c>
      <c r="EJ6" s="31">
        <v>8</v>
      </c>
      <c r="EK6" s="31">
        <v>24</v>
      </c>
      <c r="EL6" s="31">
        <v>24</v>
      </c>
      <c r="EM6" s="31">
        <v>11</v>
      </c>
      <c r="EN6" s="31">
        <v>1</v>
      </c>
      <c r="EO6" s="31">
        <v>7</v>
      </c>
      <c r="EP6" s="31">
        <v>0</v>
      </c>
      <c r="EQ6" s="31">
        <v>0</v>
      </c>
      <c r="ER6" s="31">
        <v>6</v>
      </c>
      <c r="ES6" s="31">
        <v>40</v>
      </c>
      <c r="ET6" s="109">
        <v>9.75</v>
      </c>
      <c r="EU6" s="113">
        <v>0.3</v>
      </c>
      <c r="EV6" s="31">
        <v>7</v>
      </c>
      <c r="EW6" s="31">
        <v>112</v>
      </c>
      <c r="EX6" s="31">
        <v>112</v>
      </c>
      <c r="EY6" s="66">
        <v>2</v>
      </c>
      <c r="EZ6" s="385" t="s">
        <v>1926</v>
      </c>
    </row>
    <row r="7" spans="1:156" ht="30" x14ac:dyDescent="0.25">
      <c r="A7" s="368" t="s">
        <v>639</v>
      </c>
      <c r="B7" s="372" t="s">
        <v>638</v>
      </c>
      <c r="C7" s="378" t="s">
        <v>639</v>
      </c>
      <c r="D7" s="378" t="s">
        <v>639</v>
      </c>
      <c r="E7" s="378" t="s">
        <v>640</v>
      </c>
      <c r="F7" s="378" t="s">
        <v>591</v>
      </c>
      <c r="G7" s="378" t="s">
        <v>271</v>
      </c>
      <c r="H7" s="378" t="s">
        <v>290</v>
      </c>
      <c r="I7" s="378" t="s">
        <v>526</v>
      </c>
      <c r="J7" s="378" t="s">
        <v>641</v>
      </c>
      <c r="K7" s="378" t="s">
        <v>642</v>
      </c>
      <c r="L7" s="378" t="s">
        <v>643</v>
      </c>
      <c r="M7" s="378" t="s">
        <v>639</v>
      </c>
      <c r="N7" s="378">
        <v>45380</v>
      </c>
      <c r="O7" s="378" t="s">
        <v>644</v>
      </c>
      <c r="P7" s="378" t="s">
        <v>645</v>
      </c>
      <c r="Q7" s="378" t="s">
        <v>646</v>
      </c>
      <c r="R7" s="378" t="s">
        <v>647</v>
      </c>
      <c r="S7" s="378">
        <v>0</v>
      </c>
      <c r="T7" s="378" t="s">
        <v>648</v>
      </c>
      <c r="U7" s="378" t="s">
        <v>648</v>
      </c>
      <c r="V7" s="378" t="s">
        <v>412</v>
      </c>
      <c r="W7" s="365">
        <v>14591</v>
      </c>
      <c r="X7" s="365">
        <v>11006</v>
      </c>
      <c r="Y7" s="365">
        <v>3585</v>
      </c>
      <c r="Z7" s="355">
        <v>4.2347056560215464</v>
      </c>
      <c r="AA7" s="355">
        <v>4.2489807804309843</v>
      </c>
      <c r="AB7" s="325" t="s">
        <v>283</v>
      </c>
      <c r="AC7" s="325">
        <v>1.874372037468941</v>
      </c>
      <c r="AD7" s="325" t="s">
        <v>649</v>
      </c>
      <c r="AE7" s="325">
        <v>31</v>
      </c>
      <c r="AF7" s="325">
        <v>3434</v>
      </c>
      <c r="AG7" s="325">
        <v>0</v>
      </c>
      <c r="AH7" s="325">
        <v>2599</v>
      </c>
      <c r="AI7" s="325">
        <v>0</v>
      </c>
      <c r="AJ7" s="150">
        <v>0.9919</v>
      </c>
      <c r="AK7" s="150">
        <v>0.94940000000000002</v>
      </c>
      <c r="AL7" s="150">
        <v>0.98730000000000007</v>
      </c>
      <c r="AM7" s="150">
        <v>0</v>
      </c>
      <c r="AN7" s="150">
        <v>0</v>
      </c>
      <c r="AO7" s="150">
        <v>0.96960000000000002</v>
      </c>
      <c r="AP7" s="150">
        <v>0.94179999999999997</v>
      </c>
      <c r="AQ7" s="150">
        <v>0</v>
      </c>
      <c r="AR7" s="156">
        <v>1203046.02</v>
      </c>
      <c r="AS7" s="156">
        <v>587579.05000000005</v>
      </c>
      <c r="AT7" s="156">
        <v>88306.72</v>
      </c>
      <c r="AU7" s="156">
        <v>1120713.22</v>
      </c>
      <c r="AV7" s="156">
        <v>28043.4</v>
      </c>
      <c r="AW7" s="156">
        <v>28043.4</v>
      </c>
      <c r="AX7" s="157">
        <v>18639.87</v>
      </c>
      <c r="AY7" s="156">
        <v>0</v>
      </c>
      <c r="AZ7" s="156">
        <v>0</v>
      </c>
      <c r="BA7" s="156">
        <v>0</v>
      </c>
      <c r="BB7" s="156">
        <v>0</v>
      </c>
      <c r="BC7" s="156">
        <v>3074371.6800000006</v>
      </c>
      <c r="BD7" s="156">
        <v>0</v>
      </c>
      <c r="BE7" s="156">
        <v>4174914</v>
      </c>
      <c r="BF7" s="156">
        <v>0</v>
      </c>
      <c r="BG7" s="156">
        <v>0</v>
      </c>
      <c r="BH7" s="156">
        <v>0</v>
      </c>
      <c r="BI7" s="156">
        <v>0</v>
      </c>
      <c r="BJ7" s="156">
        <v>1824582</v>
      </c>
      <c r="BK7" s="156">
        <v>0</v>
      </c>
      <c r="BL7" s="156">
        <v>0</v>
      </c>
      <c r="BM7" s="156">
        <v>0</v>
      </c>
      <c r="BN7" s="156">
        <v>109660</v>
      </c>
      <c r="BO7" s="156">
        <v>127276</v>
      </c>
      <c r="BP7" s="156">
        <v>260135</v>
      </c>
      <c r="BQ7" s="156">
        <v>426266</v>
      </c>
      <c r="BR7" s="156">
        <v>0</v>
      </c>
      <c r="BS7" s="156">
        <v>0</v>
      </c>
      <c r="BT7" s="156">
        <v>0</v>
      </c>
      <c r="BU7" s="156">
        <v>0</v>
      </c>
      <c r="BV7" s="156">
        <v>513770</v>
      </c>
      <c r="BW7" s="156">
        <v>0</v>
      </c>
      <c r="BX7" s="156">
        <v>0</v>
      </c>
      <c r="BY7" s="156">
        <v>7436603</v>
      </c>
      <c r="BZ7" s="156">
        <v>14698779.43</v>
      </c>
      <c r="CA7" s="156">
        <v>2868</v>
      </c>
      <c r="CB7" s="156">
        <v>2685026.43</v>
      </c>
      <c r="CC7" s="156">
        <v>2084</v>
      </c>
      <c r="CD7" s="156">
        <v>12013753</v>
      </c>
      <c r="CE7" s="156">
        <v>784</v>
      </c>
      <c r="CF7" s="156">
        <v>3953</v>
      </c>
      <c r="CG7" s="156">
        <v>58815</v>
      </c>
      <c r="CH7" s="156">
        <v>0</v>
      </c>
      <c r="CI7" s="156">
        <v>0</v>
      </c>
      <c r="CJ7" s="156">
        <v>3953</v>
      </c>
      <c r="CK7" s="156">
        <v>58815</v>
      </c>
      <c r="CL7" s="156">
        <v>4106762.2800000003</v>
      </c>
      <c r="CM7" s="156">
        <v>821352.45600000012</v>
      </c>
      <c r="CN7" s="156">
        <v>147843.44208000001</v>
      </c>
      <c r="CO7" s="156">
        <v>5075958.1780800009</v>
      </c>
      <c r="CP7" s="168">
        <v>0</v>
      </c>
      <c r="CQ7" s="168">
        <v>0</v>
      </c>
      <c r="CR7" s="168">
        <v>0</v>
      </c>
      <c r="CS7" s="168">
        <v>0</v>
      </c>
      <c r="CT7" s="168">
        <v>0</v>
      </c>
      <c r="CU7" s="168">
        <v>0</v>
      </c>
      <c r="CV7" s="168">
        <v>0</v>
      </c>
      <c r="CW7" s="168">
        <v>0</v>
      </c>
      <c r="CX7" s="168">
        <v>0</v>
      </c>
      <c r="CY7" s="168">
        <v>0</v>
      </c>
      <c r="CZ7" s="168">
        <v>0</v>
      </c>
      <c r="DA7" s="168">
        <v>0</v>
      </c>
      <c r="DB7" s="168">
        <v>0</v>
      </c>
      <c r="DC7" s="168">
        <v>0</v>
      </c>
      <c r="DD7" s="168">
        <v>0</v>
      </c>
      <c r="DE7" s="168">
        <v>0</v>
      </c>
      <c r="DF7" s="168">
        <v>0</v>
      </c>
      <c r="DG7" s="168">
        <v>33</v>
      </c>
      <c r="DH7" s="168">
        <v>0</v>
      </c>
      <c r="DI7" s="168">
        <v>2</v>
      </c>
      <c r="DJ7" s="168">
        <v>0</v>
      </c>
      <c r="DK7" s="168">
        <v>0</v>
      </c>
      <c r="DL7" s="168">
        <v>0</v>
      </c>
      <c r="DM7" s="168">
        <v>0</v>
      </c>
      <c r="DN7" s="168">
        <v>35</v>
      </c>
      <c r="DO7" s="168">
        <v>545</v>
      </c>
      <c r="DP7" s="156">
        <v>0</v>
      </c>
      <c r="DQ7" s="156">
        <v>0</v>
      </c>
      <c r="DR7" s="156">
        <v>0</v>
      </c>
      <c r="DS7" s="156">
        <v>0</v>
      </c>
      <c r="DT7" s="31" t="s">
        <v>267</v>
      </c>
      <c r="DU7" s="174">
        <v>0</v>
      </c>
      <c r="DV7" s="174">
        <v>0</v>
      </c>
      <c r="DW7" s="174" t="s">
        <v>267</v>
      </c>
      <c r="DX7" s="174" t="s">
        <v>267</v>
      </c>
      <c r="DY7" s="174" t="s">
        <v>267</v>
      </c>
      <c r="DZ7" s="174">
        <v>0</v>
      </c>
      <c r="EA7" s="174" t="s">
        <v>267</v>
      </c>
      <c r="EB7" s="179">
        <v>3986</v>
      </c>
      <c r="EC7" s="179">
        <v>2</v>
      </c>
      <c r="ED7" s="179">
        <v>0</v>
      </c>
      <c r="EE7" s="179">
        <v>0</v>
      </c>
      <c r="EF7" s="179">
        <v>0</v>
      </c>
      <c r="EG7" s="179">
        <v>0</v>
      </c>
      <c r="EH7" s="179">
        <v>3988</v>
      </c>
      <c r="EI7" s="31">
        <v>0</v>
      </c>
      <c r="EJ7" s="31">
        <v>0</v>
      </c>
      <c r="EK7" s="31">
        <v>0</v>
      </c>
      <c r="EL7" s="31">
        <v>24</v>
      </c>
      <c r="EM7" s="31">
        <v>7</v>
      </c>
      <c r="EN7" s="31">
        <v>1</v>
      </c>
      <c r="EO7" s="31">
        <v>30</v>
      </c>
      <c r="EP7" s="31">
        <v>30</v>
      </c>
      <c r="EQ7" s="31" t="s">
        <v>650</v>
      </c>
      <c r="ER7" s="31">
        <v>4</v>
      </c>
      <c r="ES7" s="31">
        <v>68</v>
      </c>
      <c r="ET7" s="109">
        <v>24</v>
      </c>
      <c r="EU7" s="113">
        <v>0.2</v>
      </c>
      <c r="EV7" s="31">
        <v>21</v>
      </c>
      <c r="EW7" s="31">
        <v>35</v>
      </c>
      <c r="EX7" s="31">
        <v>35</v>
      </c>
      <c r="EY7" s="66">
        <v>1</v>
      </c>
      <c r="EZ7" s="385" t="s">
        <v>598</v>
      </c>
    </row>
    <row r="8" spans="1:156" ht="40.5" x14ac:dyDescent="0.25">
      <c r="A8" s="368" t="s">
        <v>5</v>
      </c>
      <c r="B8" s="372" t="s">
        <v>268</v>
      </c>
      <c r="C8" s="379" t="s">
        <v>5</v>
      </c>
      <c r="D8" s="379" t="s">
        <v>5</v>
      </c>
      <c r="E8" s="379" t="s">
        <v>269</v>
      </c>
      <c r="F8" s="379" t="s">
        <v>270</v>
      </c>
      <c r="G8" s="379" t="s">
        <v>271</v>
      </c>
      <c r="H8" s="379" t="s">
        <v>272</v>
      </c>
      <c r="I8" s="379" t="s">
        <v>273</v>
      </c>
      <c r="J8" s="379" t="s">
        <v>274</v>
      </c>
      <c r="K8" s="379" t="s">
        <v>275</v>
      </c>
      <c r="L8" s="379" t="s">
        <v>276</v>
      </c>
      <c r="M8" s="379" t="s">
        <v>5</v>
      </c>
      <c r="N8" s="379">
        <v>46600</v>
      </c>
      <c r="O8" s="379" t="s">
        <v>277</v>
      </c>
      <c r="P8" s="379" t="s">
        <v>278</v>
      </c>
      <c r="Q8" s="379">
        <v>3757587087</v>
      </c>
      <c r="R8" s="379" t="s">
        <v>280</v>
      </c>
      <c r="S8" s="379" t="s">
        <v>280</v>
      </c>
      <c r="T8" s="379" t="s">
        <v>281</v>
      </c>
      <c r="U8" s="379" t="s">
        <v>281</v>
      </c>
      <c r="V8" s="379" t="s">
        <v>282</v>
      </c>
      <c r="W8" s="333">
        <v>60849</v>
      </c>
      <c r="X8" s="333">
        <v>41596</v>
      </c>
      <c r="Y8" s="333">
        <v>19253</v>
      </c>
      <c r="Z8" s="337">
        <v>4.2658188903702188</v>
      </c>
      <c r="AA8" s="337">
        <v>3.9108554534353108</v>
      </c>
      <c r="AB8" s="326" t="s">
        <v>283</v>
      </c>
      <c r="AC8" s="326">
        <v>1.2328847688883426</v>
      </c>
      <c r="AD8" s="326" t="s">
        <v>284</v>
      </c>
      <c r="AE8" s="333">
        <v>91</v>
      </c>
      <c r="AF8" s="333">
        <v>15559</v>
      </c>
      <c r="AG8" s="333">
        <v>0</v>
      </c>
      <c r="AH8" s="333">
        <v>9751</v>
      </c>
      <c r="AI8" s="333">
        <v>0</v>
      </c>
      <c r="AJ8" s="151">
        <v>0.95269999999999999</v>
      </c>
      <c r="AK8" s="151">
        <v>0.96120000000000005</v>
      </c>
      <c r="AL8" s="151">
        <v>0.99299999999999999</v>
      </c>
      <c r="AM8" s="151">
        <v>0</v>
      </c>
      <c r="AN8" s="151">
        <v>0</v>
      </c>
      <c r="AO8" s="151">
        <v>0.90080000000000005</v>
      </c>
      <c r="AP8" s="151">
        <v>0.87949999999999995</v>
      </c>
      <c r="AQ8" s="151">
        <v>0</v>
      </c>
      <c r="AR8" s="158">
        <v>10997474.34</v>
      </c>
      <c r="AS8" s="158">
        <v>2420200.92</v>
      </c>
      <c r="AT8" s="158">
        <v>434170.5</v>
      </c>
      <c r="AU8" s="158">
        <v>4028798.68</v>
      </c>
      <c r="AV8" s="158">
        <v>280246.51</v>
      </c>
      <c r="AW8" s="158">
        <v>285859.49</v>
      </c>
      <c r="AX8" s="159">
        <v>602862.5</v>
      </c>
      <c r="AY8" s="158">
        <v>934934.06</v>
      </c>
      <c r="AZ8" s="158">
        <v>233472.57</v>
      </c>
      <c r="BA8" s="158">
        <v>934934.06</v>
      </c>
      <c r="BB8" s="158">
        <v>392181.66</v>
      </c>
      <c r="BC8" s="160">
        <v>20819232.829999998</v>
      </c>
      <c r="BD8" s="161">
        <v>24966.28</v>
      </c>
      <c r="BE8" s="161">
        <v>3857840.34</v>
      </c>
      <c r="BF8" s="161">
        <v>447419.28</v>
      </c>
      <c r="BG8" s="161">
        <v>617724.36</v>
      </c>
      <c r="BH8" s="161">
        <v>0</v>
      </c>
      <c r="BI8" s="161">
        <v>1045271.58</v>
      </c>
      <c r="BJ8" s="161">
        <v>1880367.17</v>
      </c>
      <c r="BK8" s="161">
        <v>797441.8</v>
      </c>
      <c r="BL8" s="161">
        <v>767329.2</v>
      </c>
      <c r="BM8" s="161">
        <v>1453859.38</v>
      </c>
      <c r="BN8" s="161">
        <v>1066046.8799999999</v>
      </c>
      <c r="BO8" s="161">
        <v>1351686.41</v>
      </c>
      <c r="BP8" s="161">
        <v>372622.64</v>
      </c>
      <c r="BQ8" s="161">
        <v>677256</v>
      </c>
      <c r="BR8" s="161">
        <v>0</v>
      </c>
      <c r="BS8" s="161">
        <v>0</v>
      </c>
      <c r="BT8" s="161">
        <v>0</v>
      </c>
      <c r="BU8" s="161">
        <v>0</v>
      </c>
      <c r="BV8" s="161">
        <v>1055080.48</v>
      </c>
      <c r="BW8" s="161">
        <v>0</v>
      </c>
      <c r="BX8" s="161">
        <v>0</v>
      </c>
      <c r="BY8" s="161">
        <v>15414911.800000001</v>
      </c>
      <c r="BZ8" s="161">
        <v>48219091</v>
      </c>
      <c r="CA8" s="161">
        <v>4798</v>
      </c>
      <c r="CB8" s="161">
        <v>1276282.44</v>
      </c>
      <c r="CC8" s="161">
        <v>703</v>
      </c>
      <c r="CD8" s="161">
        <v>46942808.560000002</v>
      </c>
      <c r="CE8" s="161">
        <v>4095</v>
      </c>
      <c r="CF8" s="161">
        <v>641</v>
      </c>
      <c r="CG8" s="161">
        <v>1308</v>
      </c>
      <c r="CH8" s="161">
        <v>0</v>
      </c>
      <c r="CI8" s="161">
        <v>0</v>
      </c>
      <c r="CJ8" s="161">
        <v>641</v>
      </c>
      <c r="CK8" s="161">
        <v>1308</v>
      </c>
      <c r="CL8" s="161">
        <v>134543.64000000001</v>
      </c>
      <c r="CM8" s="161">
        <v>26908.728000000003</v>
      </c>
      <c r="CN8" s="161">
        <v>4843.5710399999998</v>
      </c>
      <c r="CO8" s="161">
        <v>166295.93904000003</v>
      </c>
      <c r="CP8" s="45">
        <v>2357</v>
      </c>
      <c r="CQ8" s="45">
        <v>1292</v>
      </c>
      <c r="CR8" s="45">
        <v>10698</v>
      </c>
      <c r="CS8" s="45">
        <v>339</v>
      </c>
      <c r="CT8" s="45">
        <v>14686</v>
      </c>
      <c r="CU8" s="45">
        <v>265385</v>
      </c>
      <c r="CV8" s="45">
        <v>649</v>
      </c>
      <c r="CW8" s="45">
        <v>235</v>
      </c>
      <c r="CX8" s="45">
        <v>90</v>
      </c>
      <c r="CY8" s="45">
        <v>974</v>
      </c>
      <c r="CZ8" s="45">
        <v>13890</v>
      </c>
      <c r="DA8" s="45">
        <v>15660</v>
      </c>
      <c r="DB8" s="45">
        <v>279275</v>
      </c>
      <c r="DC8" s="45">
        <v>21600041.760000002</v>
      </c>
      <c r="DD8" s="45">
        <v>4320008.3520000009</v>
      </c>
      <c r="DE8" s="45">
        <v>777601.50335999997</v>
      </c>
      <c r="DF8" s="45">
        <v>26697651.615359999</v>
      </c>
      <c r="DG8" s="45">
        <v>521</v>
      </c>
      <c r="DH8" s="45">
        <v>364</v>
      </c>
      <c r="DI8" s="45">
        <v>0</v>
      </c>
      <c r="DJ8" s="45">
        <v>4</v>
      </c>
      <c r="DK8" s="45">
        <v>0</v>
      </c>
      <c r="DL8" s="45">
        <v>0</v>
      </c>
      <c r="DM8" s="45">
        <v>1</v>
      </c>
      <c r="DN8" s="45">
        <v>890</v>
      </c>
      <c r="DO8" s="45">
        <v>17247</v>
      </c>
      <c r="DP8" s="161">
        <v>1439750.6400000001</v>
      </c>
      <c r="DQ8" s="161">
        <v>287950.12799999997</v>
      </c>
      <c r="DR8" s="161">
        <v>51831.02304</v>
      </c>
      <c r="DS8" s="161">
        <v>1779531.79104</v>
      </c>
      <c r="DT8" s="51" t="s">
        <v>267</v>
      </c>
      <c r="DU8" s="170" t="s">
        <v>267</v>
      </c>
      <c r="DV8" s="170">
        <v>0</v>
      </c>
      <c r="DW8" s="170" t="s">
        <v>267</v>
      </c>
      <c r="DX8" s="170" t="s">
        <v>267</v>
      </c>
      <c r="DY8" s="170">
        <v>0</v>
      </c>
      <c r="DZ8" s="170" t="s">
        <v>267</v>
      </c>
      <c r="EA8" s="170" t="s">
        <v>267</v>
      </c>
      <c r="EB8" s="176">
        <v>15848</v>
      </c>
      <c r="EC8" s="176">
        <v>364</v>
      </c>
      <c r="ED8" s="176">
        <v>978</v>
      </c>
      <c r="EE8" s="176">
        <v>0</v>
      </c>
      <c r="EF8" s="176">
        <v>1</v>
      </c>
      <c r="EG8" s="176">
        <v>0</v>
      </c>
      <c r="EH8" s="176">
        <v>17191</v>
      </c>
      <c r="EI8" s="43">
        <v>0</v>
      </c>
      <c r="EJ8" s="43">
        <v>0</v>
      </c>
      <c r="EK8" s="43">
        <v>0</v>
      </c>
      <c r="EL8" s="53">
        <v>16.055555555555557</v>
      </c>
      <c r="EM8" s="43">
        <v>1</v>
      </c>
      <c r="EN8" s="43">
        <v>4</v>
      </c>
      <c r="EO8" s="43">
        <v>154</v>
      </c>
      <c r="EP8" s="43">
        <v>103</v>
      </c>
      <c r="EQ8" s="43" t="s">
        <v>285</v>
      </c>
      <c r="ER8" s="43">
        <v>0</v>
      </c>
      <c r="ES8" s="43">
        <v>219</v>
      </c>
      <c r="ET8" s="111">
        <v>16.055555555555557</v>
      </c>
      <c r="EU8" s="114">
        <v>0.2</v>
      </c>
      <c r="EV8" s="54">
        <v>53</v>
      </c>
      <c r="EW8" s="54">
        <v>84</v>
      </c>
      <c r="EX8" s="54">
        <v>84</v>
      </c>
      <c r="EY8" s="74">
        <v>5</v>
      </c>
      <c r="EZ8" s="385" t="s">
        <v>1926</v>
      </c>
    </row>
    <row r="9" spans="1:156" ht="40.5" x14ac:dyDescent="0.25">
      <c r="A9" s="368" t="s">
        <v>256</v>
      </c>
      <c r="B9" s="372" t="s">
        <v>651</v>
      </c>
      <c r="C9" s="378" t="s">
        <v>256</v>
      </c>
      <c r="D9" s="378" t="s">
        <v>256</v>
      </c>
      <c r="E9" s="378" t="s">
        <v>652</v>
      </c>
      <c r="F9" s="378" t="s">
        <v>591</v>
      </c>
      <c r="G9" s="378" t="s">
        <v>271</v>
      </c>
      <c r="H9" s="378" t="s">
        <v>418</v>
      </c>
      <c r="I9" s="378" t="s">
        <v>653</v>
      </c>
      <c r="J9" s="378" t="s">
        <v>654</v>
      </c>
      <c r="K9" s="378" t="s">
        <v>655</v>
      </c>
      <c r="L9" s="378" t="s">
        <v>656</v>
      </c>
      <c r="M9" s="378" t="s">
        <v>256</v>
      </c>
      <c r="N9" s="378">
        <v>46560</v>
      </c>
      <c r="O9" s="378" t="s">
        <v>657</v>
      </c>
      <c r="P9" s="378" t="s">
        <v>658</v>
      </c>
      <c r="Q9" s="378" t="s">
        <v>659</v>
      </c>
      <c r="R9" s="378" t="s">
        <v>660</v>
      </c>
      <c r="S9" s="378">
        <v>0</v>
      </c>
      <c r="T9" s="378" t="s">
        <v>661</v>
      </c>
      <c r="U9" s="378" t="s">
        <v>661</v>
      </c>
      <c r="V9" s="378" t="s">
        <v>662</v>
      </c>
      <c r="W9" s="365">
        <v>9357</v>
      </c>
      <c r="X9" s="365">
        <v>8276</v>
      </c>
      <c r="Y9" s="365">
        <v>1081</v>
      </c>
      <c r="Z9" s="355">
        <v>4.2681794739556471</v>
      </c>
      <c r="AA9" s="355">
        <v>4.010715816545221</v>
      </c>
      <c r="AB9" s="325" t="s">
        <v>283</v>
      </c>
      <c r="AC9" s="325">
        <v>1.2945766515331414</v>
      </c>
      <c r="AD9" s="325" t="s">
        <v>663</v>
      </c>
      <c r="AE9" s="325">
        <v>9</v>
      </c>
      <c r="AF9" s="325">
        <v>2333</v>
      </c>
      <c r="AG9" s="325">
        <v>0</v>
      </c>
      <c r="AH9" s="325">
        <v>1939</v>
      </c>
      <c r="AI9" s="325">
        <v>0</v>
      </c>
      <c r="AJ9" s="150">
        <v>0.99739999999999995</v>
      </c>
      <c r="AK9" s="150">
        <v>0.86340000000000006</v>
      </c>
      <c r="AL9" s="150">
        <v>0.98909999999999998</v>
      </c>
      <c r="AM9" s="150">
        <v>0</v>
      </c>
      <c r="AN9" s="150">
        <v>0</v>
      </c>
      <c r="AO9" s="150">
        <v>0.97340000000000004</v>
      </c>
      <c r="AP9" s="150">
        <v>0.94340000000000002</v>
      </c>
      <c r="AQ9" s="150">
        <v>0</v>
      </c>
      <c r="AR9" s="156">
        <v>1462979.39</v>
      </c>
      <c r="AS9" s="156">
        <v>292595.87</v>
      </c>
      <c r="AT9" s="156">
        <v>43889.38</v>
      </c>
      <c r="AU9" s="156">
        <v>254603.94</v>
      </c>
      <c r="AV9" s="156">
        <v>14753.88</v>
      </c>
      <c r="AW9" s="156">
        <v>0</v>
      </c>
      <c r="AX9" s="157">
        <v>4179.49</v>
      </c>
      <c r="AY9" s="156">
        <v>0</v>
      </c>
      <c r="AZ9" s="156">
        <v>0</v>
      </c>
      <c r="BA9" s="156">
        <v>0</v>
      </c>
      <c r="BB9" s="156">
        <v>0</v>
      </c>
      <c r="BC9" s="156">
        <v>2073001.9499999997</v>
      </c>
      <c r="BD9" s="156">
        <v>0</v>
      </c>
      <c r="BE9" s="156">
        <v>2655489</v>
      </c>
      <c r="BF9" s="156">
        <v>0</v>
      </c>
      <c r="BG9" s="156">
        <v>0</v>
      </c>
      <c r="BH9" s="156">
        <v>0</v>
      </c>
      <c r="BI9" s="156">
        <v>252487</v>
      </c>
      <c r="BJ9" s="156">
        <v>449837</v>
      </c>
      <c r="BK9" s="156">
        <v>0</v>
      </c>
      <c r="BL9" s="156">
        <v>0</v>
      </c>
      <c r="BM9" s="156">
        <v>0</v>
      </c>
      <c r="BN9" s="156">
        <v>424184.62</v>
      </c>
      <c r="BO9" s="156">
        <v>121009</v>
      </c>
      <c r="BP9" s="156">
        <v>55796</v>
      </c>
      <c r="BQ9" s="156">
        <v>69914</v>
      </c>
      <c r="BR9" s="156">
        <v>0</v>
      </c>
      <c r="BS9" s="156">
        <v>0</v>
      </c>
      <c r="BT9" s="156">
        <v>0</v>
      </c>
      <c r="BU9" s="156">
        <v>0</v>
      </c>
      <c r="BV9" s="156">
        <v>170161.39</v>
      </c>
      <c r="BW9" s="156">
        <v>0</v>
      </c>
      <c r="BX9" s="156">
        <v>0</v>
      </c>
      <c r="BY9" s="156">
        <v>4198878.01</v>
      </c>
      <c r="BZ9" s="156">
        <v>6039794.8799999999</v>
      </c>
      <c r="CA9" s="156">
        <v>1110</v>
      </c>
      <c r="CB9" s="156">
        <v>133719.69</v>
      </c>
      <c r="CC9" s="156">
        <v>142</v>
      </c>
      <c r="CD9" s="156">
        <v>5906075.1899999995</v>
      </c>
      <c r="CE9" s="156">
        <v>968</v>
      </c>
      <c r="CF9" s="156">
        <v>3072</v>
      </c>
      <c r="CG9" s="156">
        <v>57005</v>
      </c>
      <c r="CH9" s="156">
        <v>12</v>
      </c>
      <c r="CI9" s="156">
        <v>720</v>
      </c>
      <c r="CJ9" s="156">
        <v>3084</v>
      </c>
      <c r="CK9" s="156">
        <v>57725</v>
      </c>
      <c r="CL9" s="156">
        <v>2373461.7600000002</v>
      </c>
      <c r="CM9" s="156">
        <v>474692.35199999996</v>
      </c>
      <c r="CN9" s="156">
        <v>85444.623359999983</v>
      </c>
      <c r="CO9" s="156">
        <v>2933598.7353600003</v>
      </c>
      <c r="CP9" s="168">
        <v>0</v>
      </c>
      <c r="CQ9" s="168">
        <v>0</v>
      </c>
      <c r="CR9" s="168">
        <v>0</v>
      </c>
      <c r="CS9" s="168">
        <v>0</v>
      </c>
      <c r="CT9" s="168">
        <v>0</v>
      </c>
      <c r="CU9" s="168">
        <v>0</v>
      </c>
      <c r="CV9" s="168">
        <v>0</v>
      </c>
      <c r="CW9" s="168">
        <v>0</v>
      </c>
      <c r="CX9" s="168">
        <v>0</v>
      </c>
      <c r="CY9" s="168">
        <v>0</v>
      </c>
      <c r="CZ9" s="168">
        <v>0</v>
      </c>
      <c r="DA9" s="168">
        <v>0</v>
      </c>
      <c r="DB9" s="168">
        <v>0</v>
      </c>
      <c r="DC9" s="168">
        <v>0</v>
      </c>
      <c r="DD9" s="168">
        <v>0</v>
      </c>
      <c r="DE9" s="168">
        <v>0</v>
      </c>
      <c r="DF9" s="168">
        <v>0</v>
      </c>
      <c r="DG9" s="168">
        <v>0</v>
      </c>
      <c r="DH9" s="168">
        <v>0</v>
      </c>
      <c r="DI9" s="168">
        <v>0</v>
      </c>
      <c r="DJ9" s="168">
        <v>0</v>
      </c>
      <c r="DK9" s="168">
        <v>0</v>
      </c>
      <c r="DL9" s="168">
        <v>0</v>
      </c>
      <c r="DM9" s="168">
        <v>0</v>
      </c>
      <c r="DN9" s="168">
        <v>0</v>
      </c>
      <c r="DO9" s="168">
        <v>0</v>
      </c>
      <c r="DP9" s="156">
        <v>0</v>
      </c>
      <c r="DQ9" s="156">
        <v>0</v>
      </c>
      <c r="DR9" s="156">
        <v>0</v>
      </c>
      <c r="DS9" s="156">
        <v>0</v>
      </c>
      <c r="DT9" s="31">
        <v>0</v>
      </c>
      <c r="DU9" s="174">
        <v>0</v>
      </c>
      <c r="DV9" s="174">
        <v>0</v>
      </c>
      <c r="DW9" s="174" t="s">
        <v>267</v>
      </c>
      <c r="DX9" s="174" t="s">
        <v>267</v>
      </c>
      <c r="DY9" s="174">
        <v>0</v>
      </c>
      <c r="DZ9" s="174" t="s">
        <v>267</v>
      </c>
      <c r="EA9" s="174" t="s">
        <v>267</v>
      </c>
      <c r="EB9" s="179">
        <v>3072</v>
      </c>
      <c r="EC9" s="179">
        <v>0</v>
      </c>
      <c r="ED9" s="179">
        <v>12</v>
      </c>
      <c r="EE9" s="179">
        <v>0</v>
      </c>
      <c r="EF9" s="179">
        <v>0</v>
      </c>
      <c r="EG9" s="179">
        <v>0</v>
      </c>
      <c r="EH9" s="179">
        <v>3084</v>
      </c>
      <c r="EI9" s="31">
        <v>0</v>
      </c>
      <c r="EJ9" s="31">
        <v>0</v>
      </c>
      <c r="EK9" s="31">
        <v>0</v>
      </c>
      <c r="EL9" s="31" t="e">
        <v>#DIV/0!</v>
      </c>
      <c r="EM9" s="31">
        <v>8</v>
      </c>
      <c r="EN9" s="31">
        <v>1</v>
      </c>
      <c r="EO9" s="31">
        <v>12</v>
      </c>
      <c r="EP9" s="31">
        <v>0</v>
      </c>
      <c r="EQ9" s="31" t="s">
        <v>664</v>
      </c>
      <c r="ER9" s="31">
        <v>0</v>
      </c>
      <c r="ES9" s="31">
        <v>80</v>
      </c>
      <c r="ET9" s="109">
        <v>12.166666666666666</v>
      </c>
      <c r="EU9" s="113">
        <v>0.3</v>
      </c>
      <c r="EV9" s="31">
        <v>12</v>
      </c>
      <c r="EW9" s="31">
        <v>56</v>
      </c>
      <c r="EX9" s="31">
        <v>56</v>
      </c>
      <c r="EY9" s="66">
        <v>6</v>
      </c>
      <c r="EZ9" s="385" t="s">
        <v>598</v>
      </c>
    </row>
    <row r="10" spans="1:156" ht="40.5" x14ac:dyDescent="0.25">
      <c r="A10" s="368" t="s">
        <v>6</v>
      </c>
      <c r="B10" s="372" t="s">
        <v>286</v>
      </c>
      <c r="C10" s="378" t="s">
        <v>6</v>
      </c>
      <c r="D10" s="378" t="s">
        <v>6</v>
      </c>
      <c r="E10" s="378" t="s">
        <v>287</v>
      </c>
      <c r="F10" s="378" t="s">
        <v>288</v>
      </c>
      <c r="G10" s="378" t="s">
        <v>289</v>
      </c>
      <c r="H10" s="378" t="s">
        <v>290</v>
      </c>
      <c r="I10" s="378" t="s">
        <v>291</v>
      </c>
      <c r="J10" s="378" t="s">
        <v>292</v>
      </c>
      <c r="K10" s="378" t="s">
        <v>293</v>
      </c>
      <c r="L10" s="378" t="s">
        <v>294</v>
      </c>
      <c r="M10" s="378" t="s">
        <v>6</v>
      </c>
      <c r="N10" s="378">
        <v>47180</v>
      </c>
      <c r="O10" s="378" t="s">
        <v>295</v>
      </c>
      <c r="P10" s="378" t="s">
        <v>296</v>
      </c>
      <c r="Q10" s="378" t="s">
        <v>297</v>
      </c>
      <c r="R10" s="378" t="s">
        <v>298</v>
      </c>
      <c r="S10" s="378" t="s">
        <v>298</v>
      </c>
      <c r="T10" s="378" t="s">
        <v>299</v>
      </c>
      <c r="U10" s="378" t="s">
        <v>300</v>
      </c>
      <c r="V10" s="378" t="s">
        <v>301</v>
      </c>
      <c r="W10" s="365">
        <v>80951</v>
      </c>
      <c r="X10" s="365">
        <v>60543</v>
      </c>
      <c r="Y10" s="365">
        <v>20408</v>
      </c>
      <c r="Z10" s="355">
        <v>4.5921571601941746</v>
      </c>
      <c r="AA10" s="355">
        <v>4.4890478567071481</v>
      </c>
      <c r="AB10" s="325" t="s">
        <v>283</v>
      </c>
      <c r="AC10" s="325">
        <v>3.0882460716368687</v>
      </c>
      <c r="AD10" s="325" t="s">
        <v>302</v>
      </c>
      <c r="AE10" s="325">
        <v>299</v>
      </c>
      <c r="AF10" s="325">
        <v>18033</v>
      </c>
      <c r="AG10" s="325">
        <v>0</v>
      </c>
      <c r="AH10" s="325">
        <v>13184</v>
      </c>
      <c r="AI10" s="325">
        <v>0</v>
      </c>
      <c r="AJ10" s="150">
        <v>0.95579999999999998</v>
      </c>
      <c r="AK10" s="150">
        <v>0.97439999999999993</v>
      </c>
      <c r="AL10" s="150">
        <v>0.99299999999999999</v>
      </c>
      <c r="AM10" s="150">
        <v>0</v>
      </c>
      <c r="AN10" s="150">
        <v>0</v>
      </c>
      <c r="AO10" s="150">
        <v>0.89749999999999996</v>
      </c>
      <c r="AP10" s="150">
        <v>0.88070000000000004</v>
      </c>
      <c r="AQ10" s="150">
        <v>0</v>
      </c>
      <c r="AR10" s="156">
        <v>15323320.060000001</v>
      </c>
      <c r="AS10" s="156">
        <v>2861708.89</v>
      </c>
      <c r="AT10" s="156">
        <v>515316.24</v>
      </c>
      <c r="AU10" s="156">
        <v>7822027.9500000002</v>
      </c>
      <c r="AV10" s="156">
        <v>240769.97</v>
      </c>
      <c r="AW10" s="156">
        <v>1588.06</v>
      </c>
      <c r="AX10" s="157">
        <v>843718.52</v>
      </c>
      <c r="AY10" s="156">
        <v>9480000</v>
      </c>
      <c r="AZ10" s="156">
        <v>10339376.42</v>
      </c>
      <c r="BA10" s="156">
        <v>9480000</v>
      </c>
      <c r="BB10" s="156">
        <v>2620569.89</v>
      </c>
      <c r="BC10" s="156">
        <v>50952705.000000007</v>
      </c>
      <c r="BD10" s="156">
        <v>20702</v>
      </c>
      <c r="BE10" s="156">
        <v>24203231</v>
      </c>
      <c r="BF10" s="156">
        <v>0</v>
      </c>
      <c r="BG10" s="156">
        <v>71366</v>
      </c>
      <c r="BH10" s="156">
        <v>0</v>
      </c>
      <c r="BI10" s="156">
        <v>0</v>
      </c>
      <c r="BJ10" s="156">
        <v>3367794</v>
      </c>
      <c r="BK10" s="156">
        <v>1364129</v>
      </c>
      <c r="BL10" s="156">
        <v>0</v>
      </c>
      <c r="BM10" s="156">
        <v>1601945</v>
      </c>
      <c r="BN10" s="156">
        <v>2142049</v>
      </c>
      <c r="BO10" s="156">
        <v>3037235</v>
      </c>
      <c r="BP10" s="156">
        <v>447967</v>
      </c>
      <c r="BQ10" s="156">
        <v>948309</v>
      </c>
      <c r="BR10" s="156">
        <v>0</v>
      </c>
      <c r="BS10" s="156">
        <v>0</v>
      </c>
      <c r="BT10" s="156">
        <v>0</v>
      </c>
      <c r="BU10" s="156">
        <v>0</v>
      </c>
      <c r="BV10" s="156">
        <v>762968</v>
      </c>
      <c r="BW10" s="156">
        <v>0</v>
      </c>
      <c r="BX10" s="156">
        <v>0</v>
      </c>
      <c r="BY10" s="156">
        <v>37967695</v>
      </c>
      <c r="BZ10" s="156">
        <v>33514388.800000001</v>
      </c>
      <c r="CA10" s="156">
        <v>3276</v>
      </c>
      <c r="CB10" s="156">
        <v>5090015.93</v>
      </c>
      <c r="CC10" s="156">
        <v>1480</v>
      </c>
      <c r="CD10" s="156">
        <v>28424372.870000001</v>
      </c>
      <c r="CE10" s="156">
        <v>1796</v>
      </c>
      <c r="CF10" s="156">
        <v>71</v>
      </c>
      <c r="CG10" s="156">
        <v>0</v>
      </c>
      <c r="CH10" s="156">
        <v>0</v>
      </c>
      <c r="CI10" s="156">
        <v>0</v>
      </c>
      <c r="CJ10" s="156">
        <v>71</v>
      </c>
      <c r="CK10" s="156">
        <v>0</v>
      </c>
      <c r="CL10" s="156">
        <v>81809.040000000008</v>
      </c>
      <c r="CM10" s="156">
        <v>16361.808000000003</v>
      </c>
      <c r="CN10" s="156">
        <v>2945.1254400000003</v>
      </c>
      <c r="CO10" s="156">
        <v>101115.97344000002</v>
      </c>
      <c r="CP10" s="168">
        <v>0</v>
      </c>
      <c r="CQ10" s="168">
        <v>0</v>
      </c>
      <c r="CR10" s="168">
        <v>12286</v>
      </c>
      <c r="CS10" s="168">
        <v>0</v>
      </c>
      <c r="CT10" s="168">
        <v>12286</v>
      </c>
      <c r="CU10" s="168">
        <v>221148</v>
      </c>
      <c r="CV10" s="168">
        <v>0</v>
      </c>
      <c r="CW10" s="168">
        <v>0</v>
      </c>
      <c r="CX10" s="168">
        <v>0</v>
      </c>
      <c r="CY10" s="168">
        <v>0</v>
      </c>
      <c r="CZ10" s="168">
        <v>0</v>
      </c>
      <c r="DA10" s="168">
        <v>12286</v>
      </c>
      <c r="DB10" s="168">
        <v>221148</v>
      </c>
      <c r="DC10" s="168">
        <v>23594280.120000001</v>
      </c>
      <c r="DD10" s="168">
        <v>4718856.0240000002</v>
      </c>
      <c r="DE10" s="168">
        <v>849394.08432000002</v>
      </c>
      <c r="DF10" s="168">
        <v>29162530.228320003</v>
      </c>
      <c r="DG10" s="168">
        <v>8493</v>
      </c>
      <c r="DH10" s="168">
        <v>0</v>
      </c>
      <c r="DI10" s="168">
        <v>6</v>
      </c>
      <c r="DJ10" s="168">
        <v>384</v>
      </c>
      <c r="DK10" s="168">
        <v>0</v>
      </c>
      <c r="DL10" s="168">
        <v>0</v>
      </c>
      <c r="DM10" s="168">
        <v>20</v>
      </c>
      <c r="DN10" s="168">
        <v>8903</v>
      </c>
      <c r="DO10" s="168">
        <v>293285</v>
      </c>
      <c r="DP10" s="156">
        <v>19601727.780000001</v>
      </c>
      <c r="DQ10" s="156">
        <v>3920345.5559999994</v>
      </c>
      <c r="DR10" s="156">
        <v>705662.20007999975</v>
      </c>
      <c r="DS10" s="156">
        <v>24227735.536079999</v>
      </c>
      <c r="DT10" s="31" t="s">
        <v>267</v>
      </c>
      <c r="DU10" s="174">
        <v>0</v>
      </c>
      <c r="DV10" s="174" t="s">
        <v>267</v>
      </c>
      <c r="DW10" s="174" t="s">
        <v>267</v>
      </c>
      <c r="DX10" s="174" t="s">
        <v>267</v>
      </c>
      <c r="DY10" s="174" t="s">
        <v>267</v>
      </c>
      <c r="DZ10" s="174" t="s">
        <v>267</v>
      </c>
      <c r="EA10" s="174" t="s">
        <v>267</v>
      </c>
      <c r="EB10" s="179">
        <v>20850</v>
      </c>
      <c r="EC10" s="179">
        <v>6</v>
      </c>
      <c r="ED10" s="179">
        <v>384</v>
      </c>
      <c r="EE10" s="179">
        <v>0</v>
      </c>
      <c r="EF10" s="179">
        <v>20</v>
      </c>
      <c r="EG10" s="179">
        <v>0</v>
      </c>
      <c r="EH10" s="179">
        <v>21260</v>
      </c>
      <c r="EI10" s="31">
        <v>0</v>
      </c>
      <c r="EJ10" s="31">
        <v>0</v>
      </c>
      <c r="EK10" s="31">
        <v>0</v>
      </c>
      <c r="EL10" s="31">
        <v>22.666666666666668</v>
      </c>
      <c r="EM10" s="31">
        <v>8</v>
      </c>
      <c r="EN10" s="31">
        <v>4</v>
      </c>
      <c r="EO10" s="31">
        <v>160</v>
      </c>
      <c r="EP10" s="31">
        <v>0</v>
      </c>
      <c r="EQ10" s="31">
        <v>0</v>
      </c>
      <c r="ER10" s="31">
        <v>0</v>
      </c>
      <c r="ES10" s="31">
        <v>344.59999999999991</v>
      </c>
      <c r="ET10" s="109">
        <v>22.666666666666668</v>
      </c>
      <c r="EU10" s="113">
        <v>0.3</v>
      </c>
      <c r="EV10" s="31">
        <v>45</v>
      </c>
      <c r="EW10" s="31">
        <v>112</v>
      </c>
      <c r="EX10" s="31">
        <v>112</v>
      </c>
      <c r="EY10" s="66">
        <v>3</v>
      </c>
      <c r="EZ10" s="385" t="s">
        <v>1926</v>
      </c>
    </row>
    <row r="11" spans="1:156" x14ac:dyDescent="0.25">
      <c r="A11" s="368" t="s">
        <v>7</v>
      </c>
      <c r="B11" s="371" t="s">
        <v>665</v>
      </c>
      <c r="C11" s="377" t="s">
        <v>666</v>
      </c>
      <c r="D11" s="377" t="s">
        <v>7</v>
      </c>
      <c r="E11" s="377" t="s">
        <v>667</v>
      </c>
      <c r="F11" s="377" t="s">
        <v>305</v>
      </c>
      <c r="G11" s="377" t="s">
        <v>271</v>
      </c>
      <c r="H11" s="377" t="s">
        <v>418</v>
      </c>
      <c r="I11" s="377" t="s">
        <v>617</v>
      </c>
      <c r="J11" s="377" t="s">
        <v>618</v>
      </c>
      <c r="K11" s="377" t="s">
        <v>668</v>
      </c>
      <c r="L11" s="377" t="s">
        <v>669</v>
      </c>
      <c r="M11" s="377" t="s">
        <v>666</v>
      </c>
      <c r="N11" s="377">
        <v>45350</v>
      </c>
      <c r="O11" s="377" t="s">
        <v>670</v>
      </c>
      <c r="P11" s="377" t="s">
        <v>671</v>
      </c>
      <c r="Q11" s="377">
        <v>3747480385</v>
      </c>
      <c r="R11" s="377" t="s">
        <v>672</v>
      </c>
      <c r="S11" s="377">
        <v>0</v>
      </c>
      <c r="T11" s="377" t="s">
        <v>673</v>
      </c>
      <c r="U11" s="377" t="s">
        <v>674</v>
      </c>
      <c r="V11" s="377" t="s">
        <v>675</v>
      </c>
      <c r="W11" s="364">
        <v>19597</v>
      </c>
      <c r="X11" s="364">
        <v>17819</v>
      </c>
      <c r="Y11" s="364">
        <v>1778</v>
      </c>
      <c r="Z11" s="361">
        <v>3.4479489164086687</v>
      </c>
      <c r="AA11" s="361">
        <v>4.6339560179711512</v>
      </c>
      <c r="AB11" s="324" t="s">
        <v>316</v>
      </c>
      <c r="AC11" s="324">
        <v>3.3295890413308493</v>
      </c>
      <c r="AD11" s="324" t="s">
        <v>676</v>
      </c>
      <c r="AE11" s="324">
        <v>35</v>
      </c>
      <c r="AF11" s="324">
        <v>4229</v>
      </c>
      <c r="AG11" s="324">
        <v>0</v>
      </c>
      <c r="AH11" s="324">
        <v>5168</v>
      </c>
      <c r="AI11" s="324">
        <v>0</v>
      </c>
      <c r="AJ11" s="149">
        <v>0.96040000000000003</v>
      </c>
      <c r="AK11" s="149">
        <v>0.94519999999999993</v>
      </c>
      <c r="AL11" s="149">
        <v>0.99299999999999999</v>
      </c>
      <c r="AM11" s="149">
        <v>0</v>
      </c>
      <c r="AN11" s="149">
        <v>0</v>
      </c>
      <c r="AO11" s="149">
        <v>0.90680000000000005</v>
      </c>
      <c r="AP11" s="149">
        <v>0.89280000000000004</v>
      </c>
      <c r="AQ11" s="149">
        <v>0</v>
      </c>
      <c r="AR11" s="153">
        <v>1864679.78</v>
      </c>
      <c r="AS11" s="153">
        <v>518097</v>
      </c>
      <c r="AT11" s="153">
        <v>77260.53</v>
      </c>
      <c r="AU11" s="153">
        <v>1441240.94</v>
      </c>
      <c r="AV11" s="153">
        <v>178420</v>
      </c>
      <c r="AW11" s="153">
        <v>0</v>
      </c>
      <c r="AX11" s="154">
        <v>53907</v>
      </c>
      <c r="AY11" s="153">
        <v>0</v>
      </c>
      <c r="AZ11" s="153">
        <v>0</v>
      </c>
      <c r="BA11" s="153">
        <v>0</v>
      </c>
      <c r="BB11" s="153">
        <v>0</v>
      </c>
      <c r="BC11" s="153">
        <v>4133605.2499999995</v>
      </c>
      <c r="BD11" s="155">
        <v>0</v>
      </c>
      <c r="BE11" s="155">
        <v>2585880</v>
      </c>
      <c r="BF11" s="155">
        <v>0</v>
      </c>
      <c r="BG11" s="155">
        <v>0</v>
      </c>
      <c r="BH11" s="155">
        <v>0</v>
      </c>
      <c r="BI11" s="155">
        <v>0</v>
      </c>
      <c r="BJ11" s="155">
        <v>1249928.3999999999</v>
      </c>
      <c r="BK11" s="155">
        <v>0</v>
      </c>
      <c r="BL11" s="155">
        <v>0</v>
      </c>
      <c r="BM11" s="155">
        <v>0</v>
      </c>
      <c r="BN11" s="155">
        <v>222976</v>
      </c>
      <c r="BO11" s="155">
        <v>208608.71</v>
      </c>
      <c r="BP11" s="155">
        <v>227370.44</v>
      </c>
      <c r="BQ11" s="155">
        <v>1573554</v>
      </c>
      <c r="BR11" s="155">
        <v>0</v>
      </c>
      <c r="BS11" s="155">
        <v>0</v>
      </c>
      <c r="BT11" s="155">
        <v>0</v>
      </c>
      <c r="BU11" s="155">
        <v>0</v>
      </c>
      <c r="BV11" s="155">
        <v>365256.09</v>
      </c>
      <c r="BW11" s="155">
        <v>0</v>
      </c>
      <c r="BX11" s="155">
        <v>0</v>
      </c>
      <c r="BY11" s="155">
        <v>6433573.6400000006</v>
      </c>
      <c r="BZ11" s="155">
        <v>6741950.4800000004</v>
      </c>
      <c r="CA11" s="155">
        <v>3237</v>
      </c>
      <c r="CB11" s="155">
        <v>2984179.16</v>
      </c>
      <c r="CC11" s="155">
        <v>2096</v>
      </c>
      <c r="CD11" s="155">
        <v>3757771.3200000003</v>
      </c>
      <c r="CE11" s="155">
        <v>1141</v>
      </c>
      <c r="CF11" s="155">
        <v>5998</v>
      </c>
      <c r="CG11" s="155">
        <v>89970</v>
      </c>
      <c r="CH11" s="155">
        <v>24</v>
      </c>
      <c r="CI11" s="155">
        <v>720</v>
      </c>
      <c r="CJ11" s="155">
        <v>6022</v>
      </c>
      <c r="CK11" s="155">
        <v>90690</v>
      </c>
      <c r="CL11" s="155">
        <v>6894759.8399999999</v>
      </c>
      <c r="CM11" s="155">
        <v>1378951.9680000001</v>
      </c>
      <c r="CN11" s="155">
        <v>248211.35423999996</v>
      </c>
      <c r="CO11" s="155">
        <v>8521923.1622400004</v>
      </c>
      <c r="CP11" s="167">
        <v>0</v>
      </c>
      <c r="CQ11" s="167">
        <v>0</v>
      </c>
      <c r="CR11" s="167">
        <v>0</v>
      </c>
      <c r="CS11" s="167">
        <v>0</v>
      </c>
      <c r="CT11" s="167">
        <v>0</v>
      </c>
      <c r="CU11" s="167">
        <v>0</v>
      </c>
      <c r="CV11" s="167">
        <v>0</v>
      </c>
      <c r="CW11" s="167">
        <v>0</v>
      </c>
      <c r="CX11" s="167">
        <v>0</v>
      </c>
      <c r="CY11" s="167">
        <v>0</v>
      </c>
      <c r="CZ11" s="167">
        <v>0</v>
      </c>
      <c r="DA11" s="167">
        <v>0</v>
      </c>
      <c r="DB11" s="167">
        <v>0</v>
      </c>
      <c r="DC11" s="167">
        <v>0</v>
      </c>
      <c r="DD11" s="167">
        <v>0</v>
      </c>
      <c r="DE11" s="167">
        <v>0</v>
      </c>
      <c r="DF11" s="167">
        <v>0</v>
      </c>
      <c r="DG11" s="167">
        <v>0</v>
      </c>
      <c r="DH11" s="167">
        <v>0</v>
      </c>
      <c r="DI11" s="167">
        <v>0</v>
      </c>
      <c r="DJ11" s="167">
        <v>0</v>
      </c>
      <c r="DK11" s="167">
        <v>0</v>
      </c>
      <c r="DL11" s="167">
        <v>0</v>
      </c>
      <c r="DM11" s="167">
        <v>0</v>
      </c>
      <c r="DN11" s="167">
        <v>0</v>
      </c>
      <c r="DO11" s="167">
        <v>0</v>
      </c>
      <c r="DP11" s="155">
        <v>0</v>
      </c>
      <c r="DQ11" s="155">
        <v>0</v>
      </c>
      <c r="DR11" s="155">
        <v>0</v>
      </c>
      <c r="DS11" s="155">
        <v>0</v>
      </c>
      <c r="DT11" s="5" t="s">
        <v>267</v>
      </c>
      <c r="DU11" s="173">
        <v>0</v>
      </c>
      <c r="DV11" s="173">
        <v>0</v>
      </c>
      <c r="DW11" s="173" t="s">
        <v>267</v>
      </c>
      <c r="DX11" s="173" t="s">
        <v>267</v>
      </c>
      <c r="DY11" s="173">
        <v>0</v>
      </c>
      <c r="DZ11" s="173">
        <v>0</v>
      </c>
      <c r="EA11" s="173">
        <v>0</v>
      </c>
      <c r="EB11" s="178">
        <v>5998</v>
      </c>
      <c r="EC11" s="178">
        <v>0</v>
      </c>
      <c r="ED11" s="178">
        <v>24</v>
      </c>
      <c r="EE11" s="178">
        <v>0</v>
      </c>
      <c r="EF11" s="178">
        <v>0</v>
      </c>
      <c r="EG11" s="178">
        <v>0</v>
      </c>
      <c r="EH11" s="178">
        <v>6022</v>
      </c>
      <c r="EI11" s="5">
        <v>0</v>
      </c>
      <c r="EJ11" s="5">
        <v>0</v>
      </c>
      <c r="EK11" s="5">
        <v>0</v>
      </c>
      <c r="EL11" s="5" t="e">
        <v>#DIV/0!</v>
      </c>
      <c r="EM11" s="5">
        <v>7</v>
      </c>
      <c r="EN11" s="5">
        <v>0</v>
      </c>
      <c r="EO11" s="5">
        <v>0</v>
      </c>
      <c r="EP11" s="5">
        <v>0</v>
      </c>
      <c r="EQ11" s="5">
        <v>0</v>
      </c>
      <c r="ER11" s="5">
        <v>0</v>
      </c>
      <c r="ES11" s="5">
        <v>127</v>
      </c>
      <c r="ET11" s="108">
        <v>10.692307692307692</v>
      </c>
      <c r="EU11" s="112">
        <v>0.2</v>
      </c>
      <c r="EV11" s="5">
        <v>21</v>
      </c>
      <c r="EW11" s="5">
        <v>24</v>
      </c>
      <c r="EX11" s="5">
        <v>24</v>
      </c>
      <c r="EY11" s="20">
        <v>3</v>
      </c>
      <c r="EZ11" s="385" t="s">
        <v>598</v>
      </c>
    </row>
    <row r="12" spans="1:156" ht="40.5" x14ac:dyDescent="0.25">
      <c r="A12" s="368" t="s">
        <v>8</v>
      </c>
      <c r="B12" s="372" t="s">
        <v>677</v>
      </c>
      <c r="C12" s="378" t="s">
        <v>8</v>
      </c>
      <c r="D12" s="378" t="s">
        <v>8</v>
      </c>
      <c r="E12" s="378" t="s">
        <v>678</v>
      </c>
      <c r="F12" s="378" t="s">
        <v>591</v>
      </c>
      <c r="G12" s="378" t="s">
        <v>574</v>
      </c>
      <c r="H12" s="378" t="s">
        <v>575</v>
      </c>
      <c r="I12" s="378" t="s">
        <v>679</v>
      </c>
      <c r="J12" s="378" t="s">
        <v>680</v>
      </c>
      <c r="K12" s="378" t="s">
        <v>681</v>
      </c>
      <c r="L12" s="378" t="s">
        <v>682</v>
      </c>
      <c r="M12" s="378" t="s">
        <v>8</v>
      </c>
      <c r="N12" s="378">
        <v>45790</v>
      </c>
      <c r="O12" s="378" t="s">
        <v>683</v>
      </c>
      <c r="P12" s="378" t="s">
        <v>684</v>
      </c>
      <c r="Q12" s="378">
        <v>3264250114</v>
      </c>
      <c r="R12" s="378" t="s">
        <v>685</v>
      </c>
      <c r="S12" s="378">
        <v>0</v>
      </c>
      <c r="T12" s="378" t="s">
        <v>686</v>
      </c>
      <c r="U12" s="378" t="s">
        <v>687</v>
      </c>
      <c r="V12" s="378" t="s">
        <v>688</v>
      </c>
      <c r="W12" s="365">
        <v>7042</v>
      </c>
      <c r="X12" s="365">
        <v>5796</v>
      </c>
      <c r="Y12" s="365">
        <v>1246</v>
      </c>
      <c r="Z12" s="355">
        <v>5.03125</v>
      </c>
      <c r="AA12" s="355">
        <v>4.9004871259568548</v>
      </c>
      <c r="AB12" s="325" t="s">
        <v>397</v>
      </c>
      <c r="AC12" s="325">
        <v>1.4068476768608784</v>
      </c>
      <c r="AD12" s="325" t="s">
        <v>689</v>
      </c>
      <c r="AE12" s="325">
        <v>17</v>
      </c>
      <c r="AF12" s="325">
        <v>1437</v>
      </c>
      <c r="AG12" s="325">
        <v>0</v>
      </c>
      <c r="AH12" s="325">
        <v>1152</v>
      </c>
      <c r="AI12" s="325">
        <v>0</v>
      </c>
      <c r="AJ12" s="150">
        <v>0.97629999999999995</v>
      </c>
      <c r="AK12" s="150">
        <v>0.93900000000000006</v>
      </c>
      <c r="AL12" s="150">
        <v>0.99299999999999999</v>
      </c>
      <c r="AM12" s="150">
        <v>0</v>
      </c>
      <c r="AN12" s="150">
        <v>0</v>
      </c>
      <c r="AO12" s="150">
        <v>0.93589999999999995</v>
      </c>
      <c r="AP12" s="150">
        <v>0.87260000000000004</v>
      </c>
      <c r="AQ12" s="150">
        <v>0</v>
      </c>
      <c r="AR12" s="156">
        <v>400746.42</v>
      </c>
      <c r="AS12" s="156">
        <v>104089.98</v>
      </c>
      <c r="AT12" s="156">
        <v>15613.49</v>
      </c>
      <c r="AU12" s="156">
        <v>106236.24</v>
      </c>
      <c r="AV12" s="156">
        <v>17264</v>
      </c>
      <c r="AW12" s="156">
        <v>0</v>
      </c>
      <c r="AX12" s="157">
        <v>0</v>
      </c>
      <c r="AY12" s="156">
        <v>0</v>
      </c>
      <c r="AZ12" s="156">
        <v>0</v>
      </c>
      <c r="BA12" s="156">
        <v>0</v>
      </c>
      <c r="BB12" s="156">
        <v>0</v>
      </c>
      <c r="BC12" s="156">
        <v>643950.13</v>
      </c>
      <c r="BD12" s="156">
        <v>0</v>
      </c>
      <c r="BE12" s="156">
        <v>1224033</v>
      </c>
      <c r="BF12" s="156">
        <v>0</v>
      </c>
      <c r="BG12" s="156">
        <v>269590</v>
      </c>
      <c r="BH12" s="156">
        <v>0</v>
      </c>
      <c r="BI12" s="156">
        <v>0</v>
      </c>
      <c r="BJ12" s="156">
        <v>681140.68</v>
      </c>
      <c r="BK12" s="156">
        <v>0</v>
      </c>
      <c r="BL12" s="156">
        <v>0</v>
      </c>
      <c r="BM12" s="156">
        <v>0</v>
      </c>
      <c r="BN12" s="156">
        <v>106886.36</v>
      </c>
      <c r="BO12" s="156">
        <v>87611.6</v>
      </c>
      <c r="BP12" s="156">
        <v>39064.400000000001</v>
      </c>
      <c r="BQ12" s="156">
        <v>0</v>
      </c>
      <c r="BR12" s="156">
        <v>0</v>
      </c>
      <c r="BS12" s="156">
        <v>0</v>
      </c>
      <c r="BT12" s="156">
        <v>0</v>
      </c>
      <c r="BU12" s="156">
        <v>0</v>
      </c>
      <c r="BV12" s="156">
        <v>174281.35</v>
      </c>
      <c r="BW12" s="156">
        <v>0</v>
      </c>
      <c r="BX12" s="156">
        <v>0</v>
      </c>
      <c r="BY12" s="156">
        <v>2582607.39</v>
      </c>
      <c r="BZ12" s="156">
        <v>8127498.0999999996</v>
      </c>
      <c r="CA12" s="156">
        <v>2505</v>
      </c>
      <c r="CB12" s="156">
        <v>1243019.3</v>
      </c>
      <c r="CC12" s="156">
        <v>1447</v>
      </c>
      <c r="CD12" s="156">
        <v>6884478.7999999998</v>
      </c>
      <c r="CE12" s="156">
        <v>1058</v>
      </c>
      <c r="CF12" s="156">
        <v>2489</v>
      </c>
      <c r="CG12" s="156">
        <v>37335</v>
      </c>
      <c r="CH12" s="156">
        <v>0</v>
      </c>
      <c r="CI12" s="156">
        <v>0</v>
      </c>
      <c r="CJ12" s="156">
        <v>2489</v>
      </c>
      <c r="CK12" s="156">
        <v>37335</v>
      </c>
      <c r="CL12" s="156">
        <v>1738317.6</v>
      </c>
      <c r="CM12" s="156">
        <v>347663.52</v>
      </c>
      <c r="CN12" s="156">
        <v>62579.433600000004</v>
      </c>
      <c r="CO12" s="156">
        <v>2148560.5536000002</v>
      </c>
      <c r="CP12" s="168">
        <v>0</v>
      </c>
      <c r="CQ12" s="168">
        <v>0</v>
      </c>
      <c r="CR12" s="168">
        <v>0</v>
      </c>
      <c r="CS12" s="168">
        <v>0</v>
      </c>
      <c r="CT12" s="168">
        <v>0</v>
      </c>
      <c r="CU12" s="168">
        <v>0</v>
      </c>
      <c r="CV12" s="168">
        <v>0</v>
      </c>
      <c r="CW12" s="168">
        <v>0</v>
      </c>
      <c r="CX12" s="168">
        <v>0</v>
      </c>
      <c r="CY12" s="168">
        <v>0</v>
      </c>
      <c r="CZ12" s="168">
        <v>0</v>
      </c>
      <c r="DA12" s="168">
        <v>0</v>
      </c>
      <c r="DB12" s="168">
        <v>0</v>
      </c>
      <c r="DC12" s="168">
        <v>0</v>
      </c>
      <c r="DD12" s="168">
        <v>0</v>
      </c>
      <c r="DE12" s="168">
        <v>0</v>
      </c>
      <c r="DF12" s="168">
        <v>0</v>
      </c>
      <c r="DG12" s="168">
        <v>0</v>
      </c>
      <c r="DH12" s="168">
        <v>0</v>
      </c>
      <c r="DI12" s="168">
        <v>0</v>
      </c>
      <c r="DJ12" s="168">
        <v>0</v>
      </c>
      <c r="DK12" s="168">
        <v>0</v>
      </c>
      <c r="DL12" s="168">
        <v>0</v>
      </c>
      <c r="DM12" s="168">
        <v>0</v>
      </c>
      <c r="DN12" s="168">
        <v>0</v>
      </c>
      <c r="DO12" s="168">
        <v>0</v>
      </c>
      <c r="DP12" s="156">
        <v>0</v>
      </c>
      <c r="DQ12" s="156">
        <v>0</v>
      </c>
      <c r="DR12" s="156">
        <v>0</v>
      </c>
      <c r="DS12" s="156">
        <v>0</v>
      </c>
      <c r="DT12" s="31">
        <v>0</v>
      </c>
      <c r="DU12" s="174">
        <v>0</v>
      </c>
      <c r="DV12" s="174">
        <v>0</v>
      </c>
      <c r="DW12" s="174" t="s">
        <v>267</v>
      </c>
      <c r="DX12" s="174" t="s">
        <v>267</v>
      </c>
      <c r="DY12" s="174">
        <v>0</v>
      </c>
      <c r="DZ12" s="174">
        <v>0</v>
      </c>
      <c r="EA12" s="174">
        <v>0</v>
      </c>
      <c r="EB12" s="179">
        <v>2489</v>
      </c>
      <c r="EC12" s="179">
        <v>0</v>
      </c>
      <c r="ED12" s="179">
        <v>0</v>
      </c>
      <c r="EE12" s="179">
        <v>0</v>
      </c>
      <c r="EF12" s="179">
        <v>0</v>
      </c>
      <c r="EG12" s="179">
        <v>0</v>
      </c>
      <c r="EH12" s="179">
        <v>2489</v>
      </c>
      <c r="EI12" s="31">
        <v>0</v>
      </c>
      <c r="EJ12" s="31">
        <v>0</v>
      </c>
      <c r="EK12" s="31">
        <v>0</v>
      </c>
      <c r="EL12" s="31" t="e">
        <v>#DIV/0!</v>
      </c>
      <c r="EM12" s="31">
        <v>9</v>
      </c>
      <c r="EN12" s="31">
        <v>1</v>
      </c>
      <c r="EO12" s="31">
        <v>10</v>
      </c>
      <c r="EP12" s="31">
        <v>7</v>
      </c>
      <c r="EQ12" s="31" t="s">
        <v>690</v>
      </c>
      <c r="ER12" s="31">
        <v>0</v>
      </c>
      <c r="ES12" s="31">
        <v>32.5</v>
      </c>
      <c r="ET12" s="109">
        <v>22.666666666666668</v>
      </c>
      <c r="EU12" s="113">
        <v>0.2</v>
      </c>
      <c r="EV12" s="31">
        <v>8</v>
      </c>
      <c r="EW12" s="31">
        <v>24</v>
      </c>
      <c r="EX12" s="31">
        <v>24</v>
      </c>
      <c r="EY12" s="66">
        <v>7</v>
      </c>
      <c r="EZ12" s="385" t="s">
        <v>598</v>
      </c>
    </row>
    <row r="13" spans="1:156" x14ac:dyDescent="0.25">
      <c r="A13" s="368" t="s">
        <v>9</v>
      </c>
      <c r="B13" s="373" t="s">
        <v>1674</v>
      </c>
      <c r="C13" s="378" t="s">
        <v>9</v>
      </c>
      <c r="D13" s="378" t="s">
        <v>9</v>
      </c>
      <c r="E13" s="378" t="s">
        <v>640</v>
      </c>
      <c r="F13" s="378" t="s">
        <v>591</v>
      </c>
      <c r="G13" s="378" t="s">
        <v>541</v>
      </c>
      <c r="H13" s="378" t="s">
        <v>542</v>
      </c>
      <c r="I13" s="378" t="s">
        <v>816</v>
      </c>
      <c r="J13" s="378" t="s">
        <v>720</v>
      </c>
      <c r="K13" s="378" t="s">
        <v>1675</v>
      </c>
      <c r="L13" s="378" t="s">
        <v>1676</v>
      </c>
      <c r="M13" s="378" t="s">
        <v>9</v>
      </c>
      <c r="N13" s="378">
        <v>48190</v>
      </c>
      <c r="O13" s="378" t="s">
        <v>1677</v>
      </c>
      <c r="P13" s="378" t="s">
        <v>1678</v>
      </c>
      <c r="Q13" s="378" t="s">
        <v>1679</v>
      </c>
      <c r="R13" s="378" t="s">
        <v>1680</v>
      </c>
      <c r="S13" s="378">
        <v>0</v>
      </c>
      <c r="T13" s="378" t="s">
        <v>1681</v>
      </c>
      <c r="U13" s="378" t="s">
        <v>1681</v>
      </c>
      <c r="V13" s="378" t="s">
        <v>348</v>
      </c>
      <c r="W13" s="365">
        <v>3775</v>
      </c>
      <c r="X13" s="365">
        <v>6618</v>
      </c>
      <c r="Y13" s="365">
        <v>-2843</v>
      </c>
      <c r="Z13" s="355">
        <v>5.42014742014742</v>
      </c>
      <c r="AA13" s="355">
        <v>2.7197406340057637</v>
      </c>
      <c r="AB13" s="325" t="s">
        <v>397</v>
      </c>
      <c r="AC13" s="325">
        <v>2.0289258009966726</v>
      </c>
      <c r="AD13" s="325">
        <v>0</v>
      </c>
      <c r="AE13" s="325">
        <v>20</v>
      </c>
      <c r="AF13" s="325">
        <v>1388</v>
      </c>
      <c r="AG13" s="325">
        <v>0</v>
      </c>
      <c r="AH13" s="325">
        <v>1221</v>
      </c>
      <c r="AI13" s="325">
        <v>0</v>
      </c>
      <c r="AJ13" s="31">
        <v>0.98829999999999996</v>
      </c>
      <c r="AK13" s="31">
        <v>0.8992</v>
      </c>
      <c r="AL13" s="31">
        <v>0.99299999999999999</v>
      </c>
      <c r="AM13" s="31">
        <v>0</v>
      </c>
      <c r="AN13" s="31">
        <v>0</v>
      </c>
      <c r="AO13" s="31">
        <v>0.93579999999999997</v>
      </c>
      <c r="AP13" s="31">
        <v>0.85370000000000001</v>
      </c>
      <c r="AQ13" s="31">
        <v>0</v>
      </c>
      <c r="AR13" s="31">
        <v>445636.07</v>
      </c>
      <c r="AS13" s="31">
        <v>71972.75</v>
      </c>
      <c r="AT13" s="31">
        <v>13041.58</v>
      </c>
      <c r="AU13" s="31">
        <v>46762.38</v>
      </c>
      <c r="AV13" s="31">
        <v>13496</v>
      </c>
      <c r="AW13" s="31">
        <v>0</v>
      </c>
      <c r="AX13" s="31">
        <v>1751.91</v>
      </c>
      <c r="AY13" s="31">
        <v>0</v>
      </c>
      <c r="AZ13" s="31">
        <v>0</v>
      </c>
      <c r="BA13" s="31">
        <v>0</v>
      </c>
      <c r="BB13" s="31">
        <v>0</v>
      </c>
      <c r="BC13" s="37">
        <v>592660.68999999994</v>
      </c>
      <c r="BD13" s="31">
        <v>0</v>
      </c>
      <c r="BE13" s="31">
        <v>757087</v>
      </c>
      <c r="BF13" s="31">
        <v>0</v>
      </c>
      <c r="BG13" s="31">
        <v>0</v>
      </c>
      <c r="BH13" s="31">
        <v>0</v>
      </c>
      <c r="BI13" s="31">
        <v>0</v>
      </c>
      <c r="BJ13" s="31">
        <v>474038.4</v>
      </c>
      <c r="BK13" s="31">
        <v>0</v>
      </c>
      <c r="BL13" s="31">
        <v>0</v>
      </c>
      <c r="BM13" s="31">
        <v>0</v>
      </c>
      <c r="BN13" s="31">
        <v>43443.9</v>
      </c>
      <c r="BO13" s="31">
        <v>0</v>
      </c>
      <c r="BP13" s="31">
        <v>52885.73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53877.55</v>
      </c>
      <c r="BW13" s="31">
        <v>0</v>
      </c>
      <c r="BX13" s="31">
        <v>0</v>
      </c>
      <c r="BY13" s="31">
        <v>1381332.58</v>
      </c>
      <c r="BZ13" s="31">
        <v>1304040.67</v>
      </c>
      <c r="CA13" s="31">
        <v>1393</v>
      </c>
      <c r="CB13" s="31">
        <v>514339.54</v>
      </c>
      <c r="CC13" s="31">
        <v>657</v>
      </c>
      <c r="CD13" s="31">
        <v>789701.12999999989</v>
      </c>
      <c r="CE13" s="31">
        <v>736</v>
      </c>
      <c r="CF13" s="31">
        <v>1661</v>
      </c>
      <c r="CG13" s="31">
        <v>33220</v>
      </c>
      <c r="CH13" s="31">
        <v>0</v>
      </c>
      <c r="CI13" s="31">
        <v>0</v>
      </c>
      <c r="CJ13" s="31">
        <v>1661</v>
      </c>
      <c r="CK13" s="31">
        <v>33220</v>
      </c>
      <c r="CL13" s="31">
        <v>1005067.2000000001</v>
      </c>
      <c r="CM13" s="31">
        <v>201013.44000000003</v>
      </c>
      <c r="CN13" s="31">
        <v>36182.419200000004</v>
      </c>
      <c r="CO13" s="31">
        <v>1242263.0592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0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 t="s">
        <v>267</v>
      </c>
      <c r="DY13" s="31">
        <v>0</v>
      </c>
      <c r="DZ13" s="31">
        <v>0</v>
      </c>
      <c r="EA13" s="31">
        <v>0</v>
      </c>
      <c r="EB13" s="31">
        <v>1661</v>
      </c>
      <c r="EC13" s="31">
        <v>0</v>
      </c>
      <c r="ED13" s="31">
        <v>0</v>
      </c>
      <c r="EE13" s="31">
        <v>0</v>
      </c>
      <c r="EF13" s="31">
        <v>0</v>
      </c>
      <c r="EG13" s="31">
        <v>0</v>
      </c>
      <c r="EH13" s="37">
        <v>1661</v>
      </c>
      <c r="EI13" s="31">
        <v>0</v>
      </c>
      <c r="EJ13" s="31">
        <v>0</v>
      </c>
      <c r="EK13" s="31">
        <v>0</v>
      </c>
      <c r="EL13" s="31" t="e">
        <v>#DIV/0!</v>
      </c>
      <c r="EM13" s="31">
        <v>8</v>
      </c>
      <c r="EN13" s="31">
        <v>2</v>
      </c>
      <c r="EO13" s="31">
        <v>4</v>
      </c>
      <c r="EP13" s="31">
        <v>3</v>
      </c>
      <c r="EQ13" s="31">
        <v>0</v>
      </c>
      <c r="ER13" s="31">
        <v>0</v>
      </c>
      <c r="ES13" s="31">
        <v>35.5</v>
      </c>
      <c r="ET13" s="31">
        <v>22.285714285714285</v>
      </c>
      <c r="EU13" s="31">
        <v>0.2</v>
      </c>
      <c r="EV13" s="31">
        <v>14</v>
      </c>
      <c r="EW13" s="31">
        <v>168</v>
      </c>
      <c r="EX13" s="31">
        <v>74</v>
      </c>
      <c r="EY13" s="31">
        <v>7</v>
      </c>
      <c r="EZ13" s="385" t="s">
        <v>598</v>
      </c>
    </row>
    <row r="14" spans="1:156" ht="40.5" x14ac:dyDescent="0.25">
      <c r="A14" s="368" t="s">
        <v>10</v>
      </c>
      <c r="B14" s="373" t="s">
        <v>1696</v>
      </c>
      <c r="C14" s="378" t="s">
        <v>10</v>
      </c>
      <c r="D14" s="378" t="s">
        <v>10</v>
      </c>
      <c r="E14" s="378" t="s">
        <v>640</v>
      </c>
      <c r="F14" s="378" t="s">
        <v>591</v>
      </c>
      <c r="G14" s="378" t="s">
        <v>434</v>
      </c>
      <c r="H14" s="378" t="s">
        <v>272</v>
      </c>
      <c r="I14" s="378" t="s">
        <v>1410</v>
      </c>
      <c r="J14" s="378" t="s">
        <v>1697</v>
      </c>
      <c r="K14" s="378" t="s">
        <v>1698</v>
      </c>
      <c r="L14" s="378" t="s">
        <v>1699</v>
      </c>
      <c r="M14" s="378" t="s">
        <v>10</v>
      </c>
      <c r="N14" s="378">
        <v>48100</v>
      </c>
      <c r="O14" s="378" t="s">
        <v>1700</v>
      </c>
      <c r="P14" s="378" t="s">
        <v>1701</v>
      </c>
      <c r="Q14" s="378" t="s">
        <v>1702</v>
      </c>
      <c r="R14" s="378" t="s">
        <v>1703</v>
      </c>
      <c r="S14" s="378">
        <v>0</v>
      </c>
      <c r="T14" s="378" t="s">
        <v>1704</v>
      </c>
      <c r="U14" s="378" t="s">
        <v>1705</v>
      </c>
      <c r="V14" s="378" t="s">
        <v>613</v>
      </c>
      <c r="W14" s="365">
        <v>4212</v>
      </c>
      <c r="X14" s="365">
        <v>3434</v>
      </c>
      <c r="Y14" s="365">
        <v>778</v>
      </c>
      <c r="Z14" s="355">
        <v>3.5220512820512822</v>
      </c>
      <c r="AA14" s="355">
        <v>3.563451776649746</v>
      </c>
      <c r="AB14" s="325" t="s">
        <v>283</v>
      </c>
      <c r="AC14" s="325">
        <v>4.1815078586360244E-2</v>
      </c>
      <c r="AD14" s="325" t="s">
        <v>1706</v>
      </c>
      <c r="AE14" s="325">
        <v>51</v>
      </c>
      <c r="AF14" s="325">
        <v>1182</v>
      </c>
      <c r="AG14" s="325">
        <v>0</v>
      </c>
      <c r="AH14" s="325">
        <v>975</v>
      </c>
      <c r="AI14" s="325">
        <v>0</v>
      </c>
      <c r="AJ14" s="345">
        <v>0.99409999999999998</v>
      </c>
      <c r="AK14" s="345">
        <v>0.98769999999999991</v>
      </c>
      <c r="AL14" s="345">
        <v>0.99299999999999999</v>
      </c>
      <c r="AM14" s="345">
        <v>0</v>
      </c>
      <c r="AN14" s="345">
        <v>0</v>
      </c>
      <c r="AO14" s="345">
        <v>0.94830000000000003</v>
      </c>
      <c r="AP14" s="345">
        <v>0.94830000000000003</v>
      </c>
      <c r="AQ14" s="345">
        <v>0</v>
      </c>
      <c r="AR14" s="348">
        <v>976567.39</v>
      </c>
      <c r="AS14" s="348">
        <v>195323.13</v>
      </c>
      <c r="AT14" s="348">
        <v>35163.339999999997</v>
      </c>
      <c r="AU14" s="348">
        <v>109926.02</v>
      </c>
      <c r="AV14" s="348">
        <v>9082</v>
      </c>
      <c r="AW14" s="348">
        <v>0</v>
      </c>
      <c r="AX14" s="348">
        <v>15199.59</v>
      </c>
      <c r="AY14" s="348">
        <v>0</v>
      </c>
      <c r="AZ14" s="348">
        <v>0</v>
      </c>
      <c r="BA14" s="348">
        <v>0</v>
      </c>
      <c r="BB14" s="348">
        <v>0</v>
      </c>
      <c r="BC14" s="351">
        <v>1341261.4700000002</v>
      </c>
      <c r="BD14" s="348">
        <v>0</v>
      </c>
      <c r="BE14" s="348">
        <v>205853.22</v>
      </c>
      <c r="BF14" s="348">
        <v>0</v>
      </c>
      <c r="BG14" s="348">
        <v>0</v>
      </c>
      <c r="BH14" s="348">
        <v>0</v>
      </c>
      <c r="BI14" s="348">
        <v>0</v>
      </c>
      <c r="BJ14" s="348">
        <v>761879.95</v>
      </c>
      <c r="BK14" s="348">
        <v>38381</v>
      </c>
      <c r="BL14" s="348">
        <v>0</v>
      </c>
      <c r="BM14" s="348">
        <v>0</v>
      </c>
      <c r="BN14" s="348">
        <v>51262</v>
      </c>
      <c r="BO14" s="348">
        <v>70898.100000000006</v>
      </c>
      <c r="BP14" s="348">
        <v>9758</v>
      </c>
      <c r="BQ14" s="348">
        <v>0</v>
      </c>
      <c r="BR14" s="348">
        <v>0</v>
      </c>
      <c r="BS14" s="348">
        <v>0</v>
      </c>
      <c r="BT14" s="348">
        <v>0</v>
      </c>
      <c r="BU14" s="348">
        <v>0</v>
      </c>
      <c r="BV14" s="348">
        <v>146490.4</v>
      </c>
      <c r="BW14" s="348">
        <v>0</v>
      </c>
      <c r="BX14" s="348">
        <v>0</v>
      </c>
      <c r="BY14" s="348">
        <v>1284522.67</v>
      </c>
      <c r="BZ14" s="348">
        <v>1477287.87</v>
      </c>
      <c r="CA14" s="348">
        <v>807</v>
      </c>
      <c r="CB14" s="348">
        <v>420024.73</v>
      </c>
      <c r="CC14" s="348">
        <v>397</v>
      </c>
      <c r="CD14" s="348">
        <v>1057263.1400000001</v>
      </c>
      <c r="CE14" s="348">
        <v>410</v>
      </c>
      <c r="CF14" s="325">
        <v>1665</v>
      </c>
      <c r="CG14" s="325">
        <v>23300</v>
      </c>
      <c r="CH14" s="325">
        <v>73</v>
      </c>
      <c r="CI14" s="325">
        <v>1460</v>
      </c>
      <c r="CJ14" s="325">
        <v>1738</v>
      </c>
      <c r="CK14" s="325">
        <v>24760</v>
      </c>
      <c r="CL14" s="325">
        <v>1288628.6400000001</v>
      </c>
      <c r="CM14" s="325">
        <v>257725.72800000006</v>
      </c>
      <c r="CN14" s="325">
        <v>46390.63104</v>
      </c>
      <c r="CO14" s="325">
        <v>1592744.9990400001</v>
      </c>
      <c r="CP14" s="325">
        <v>0</v>
      </c>
      <c r="CQ14" s="325">
        <v>0</v>
      </c>
      <c r="CR14" s="325">
        <v>0</v>
      </c>
      <c r="CS14" s="325">
        <v>0</v>
      </c>
      <c r="CT14" s="325">
        <v>0</v>
      </c>
      <c r="CU14" s="325">
        <v>0</v>
      </c>
      <c r="CV14" s="325">
        <v>0</v>
      </c>
      <c r="CW14" s="325">
        <v>0</v>
      </c>
      <c r="CX14" s="325">
        <v>0</v>
      </c>
      <c r="CY14" s="325">
        <v>0</v>
      </c>
      <c r="CZ14" s="325">
        <v>0</v>
      </c>
      <c r="DA14" s="325">
        <v>0</v>
      </c>
      <c r="DB14" s="325">
        <v>0</v>
      </c>
      <c r="DC14" s="325">
        <v>0</v>
      </c>
      <c r="DD14" s="325">
        <v>0</v>
      </c>
      <c r="DE14" s="325">
        <v>0</v>
      </c>
      <c r="DF14" s="325">
        <v>0</v>
      </c>
      <c r="DG14" s="325">
        <v>0</v>
      </c>
      <c r="DH14" s="325">
        <v>0</v>
      </c>
      <c r="DI14" s="325">
        <v>0</v>
      </c>
      <c r="DJ14" s="325">
        <v>0</v>
      </c>
      <c r="DK14" s="325">
        <v>0</v>
      </c>
      <c r="DL14" s="325">
        <v>0</v>
      </c>
      <c r="DM14" s="325">
        <v>0</v>
      </c>
      <c r="DN14" s="325">
        <v>0</v>
      </c>
      <c r="DO14" s="325">
        <v>0</v>
      </c>
      <c r="DP14" s="325">
        <v>0</v>
      </c>
      <c r="DQ14" s="325">
        <v>0</v>
      </c>
      <c r="DR14" s="325">
        <v>0</v>
      </c>
      <c r="DS14" s="325">
        <v>0</v>
      </c>
      <c r="DT14" s="325">
        <v>0</v>
      </c>
      <c r="DU14" s="325">
        <v>0</v>
      </c>
      <c r="DV14" s="325">
        <v>0</v>
      </c>
      <c r="DW14" s="325" t="s">
        <v>267</v>
      </c>
      <c r="DX14" s="325" t="s">
        <v>267</v>
      </c>
      <c r="DY14" s="325">
        <v>0</v>
      </c>
      <c r="DZ14" s="325">
        <v>0</v>
      </c>
      <c r="EA14" s="325" t="s">
        <v>267</v>
      </c>
      <c r="EB14" s="325">
        <v>1665</v>
      </c>
      <c r="EC14" s="325">
        <v>0</v>
      </c>
      <c r="ED14" s="325">
        <v>73</v>
      </c>
      <c r="EE14" s="325">
        <v>0</v>
      </c>
      <c r="EF14" s="325">
        <v>0</v>
      </c>
      <c r="EG14" s="325">
        <v>0</v>
      </c>
      <c r="EH14" s="338">
        <v>1738</v>
      </c>
      <c r="EI14" s="325">
        <v>0</v>
      </c>
      <c r="EJ14" s="325">
        <v>0</v>
      </c>
      <c r="EK14" s="325">
        <v>0</v>
      </c>
      <c r="EL14" s="325" t="e">
        <v>#DIV/0!</v>
      </c>
      <c r="EM14" s="325">
        <v>14</v>
      </c>
      <c r="EN14" s="325">
        <v>3</v>
      </c>
      <c r="EO14" s="325">
        <v>7</v>
      </c>
      <c r="EP14" s="325">
        <v>4</v>
      </c>
      <c r="EQ14" s="325">
        <v>0</v>
      </c>
      <c r="ER14" s="325">
        <v>0</v>
      </c>
      <c r="ES14" s="325">
        <v>24</v>
      </c>
      <c r="ET14" s="355">
        <v>22.666666666666668</v>
      </c>
      <c r="EU14" s="325">
        <v>0.25</v>
      </c>
      <c r="EV14" s="325">
        <v>14</v>
      </c>
      <c r="EW14" s="325">
        <v>168</v>
      </c>
      <c r="EX14" s="325">
        <v>168</v>
      </c>
      <c r="EY14" s="325">
        <v>7</v>
      </c>
      <c r="EZ14" s="385" t="s">
        <v>598</v>
      </c>
    </row>
    <row r="15" spans="1:156" ht="27" x14ac:dyDescent="0.25">
      <c r="A15" s="368" t="s">
        <v>11</v>
      </c>
      <c r="B15" s="372" t="s">
        <v>691</v>
      </c>
      <c r="C15" s="378" t="s">
        <v>11</v>
      </c>
      <c r="D15" s="378" t="s">
        <v>11</v>
      </c>
      <c r="E15" s="378" t="s">
        <v>692</v>
      </c>
      <c r="F15" s="378" t="s">
        <v>693</v>
      </c>
      <c r="G15" s="378" t="s">
        <v>306</v>
      </c>
      <c r="H15" s="378" t="s">
        <v>290</v>
      </c>
      <c r="I15" s="378" t="s">
        <v>369</v>
      </c>
      <c r="J15" s="378" t="s">
        <v>694</v>
      </c>
      <c r="K15" s="378" t="s">
        <v>695</v>
      </c>
      <c r="L15" s="378" t="s">
        <v>696</v>
      </c>
      <c r="M15" s="378" t="s">
        <v>11</v>
      </c>
      <c r="N15" s="378">
        <v>47750</v>
      </c>
      <c r="O15" s="378" t="s">
        <v>697</v>
      </c>
      <c r="P15" s="378" t="s">
        <v>698</v>
      </c>
      <c r="Q15" s="378">
        <v>3919173009</v>
      </c>
      <c r="R15" s="378" t="s">
        <v>700</v>
      </c>
      <c r="S15" s="378" t="s">
        <v>700</v>
      </c>
      <c r="T15" s="378" t="s">
        <v>701</v>
      </c>
      <c r="U15" s="378" t="s">
        <v>701</v>
      </c>
      <c r="V15" s="378" t="s">
        <v>380</v>
      </c>
      <c r="W15" s="365">
        <v>63103</v>
      </c>
      <c r="X15" s="365">
        <v>37514</v>
      </c>
      <c r="Y15" s="365">
        <v>25589</v>
      </c>
      <c r="Z15" s="355">
        <v>4.4953864589574595</v>
      </c>
      <c r="AA15" s="355">
        <v>4.4495134677760539</v>
      </c>
      <c r="AB15" s="325" t="s">
        <v>283</v>
      </c>
      <c r="AC15" s="325">
        <v>2.1801837858589801</v>
      </c>
      <c r="AD15" s="325" t="s">
        <v>702</v>
      </c>
      <c r="AE15" s="325">
        <v>130</v>
      </c>
      <c r="AF15" s="325">
        <v>14182</v>
      </c>
      <c r="AG15" s="325">
        <v>0</v>
      </c>
      <c r="AH15" s="325">
        <v>8345</v>
      </c>
      <c r="AI15" s="325">
        <v>0</v>
      </c>
      <c r="AJ15" s="150">
        <v>0.98030000000000006</v>
      </c>
      <c r="AK15" s="150">
        <v>0.97260000000000002</v>
      </c>
      <c r="AL15" s="150">
        <v>0.99299999999999999</v>
      </c>
      <c r="AM15" s="150">
        <v>0</v>
      </c>
      <c r="AN15" s="150">
        <v>0</v>
      </c>
      <c r="AO15" s="150">
        <v>0.91410000000000002</v>
      </c>
      <c r="AP15" s="150">
        <v>0.89500000000000002</v>
      </c>
      <c r="AQ15" s="150">
        <v>0</v>
      </c>
      <c r="AR15" s="156">
        <v>8399483.2599999998</v>
      </c>
      <c r="AS15" s="156">
        <v>1691886.41</v>
      </c>
      <c r="AT15" s="156">
        <v>302420.31</v>
      </c>
      <c r="AU15" s="156">
        <v>3034880.04</v>
      </c>
      <c r="AV15" s="156">
        <v>158110.72</v>
      </c>
      <c r="AW15" s="156">
        <v>164520.43</v>
      </c>
      <c r="AX15" s="157">
        <v>366067.38</v>
      </c>
      <c r="AY15" s="156">
        <v>2188595.08</v>
      </c>
      <c r="AZ15" s="156">
        <v>842219.17</v>
      </c>
      <c r="BA15" s="156">
        <v>2188595.08</v>
      </c>
      <c r="BB15" s="156">
        <v>661265.68999999994</v>
      </c>
      <c r="BC15" s="156">
        <v>18398604.490000002</v>
      </c>
      <c r="BD15" s="156">
        <v>17288.060000000001</v>
      </c>
      <c r="BE15" s="156">
        <v>2182769.04</v>
      </c>
      <c r="BF15" s="156">
        <v>0</v>
      </c>
      <c r="BG15" s="156">
        <v>957288.06</v>
      </c>
      <c r="BH15" s="156">
        <v>0</v>
      </c>
      <c r="BI15" s="156">
        <v>1027353.25</v>
      </c>
      <c r="BJ15" s="156">
        <v>3749839.37</v>
      </c>
      <c r="BK15" s="156">
        <v>359573.64</v>
      </c>
      <c r="BL15" s="156">
        <v>504467.19</v>
      </c>
      <c r="BM15" s="156">
        <v>494060.18</v>
      </c>
      <c r="BN15" s="156">
        <v>961760.99</v>
      </c>
      <c r="BO15" s="156">
        <v>1895828.43</v>
      </c>
      <c r="BP15" s="156">
        <v>412476.14</v>
      </c>
      <c r="BQ15" s="156">
        <v>1178312</v>
      </c>
      <c r="BR15" s="156">
        <v>0</v>
      </c>
      <c r="BS15" s="156">
        <v>0</v>
      </c>
      <c r="BT15" s="156">
        <v>191838</v>
      </c>
      <c r="BU15" s="156">
        <v>1411821.4</v>
      </c>
      <c r="BV15" s="156">
        <v>959525.94</v>
      </c>
      <c r="BW15" s="156">
        <v>1900000</v>
      </c>
      <c r="BX15" s="156">
        <v>95780</v>
      </c>
      <c r="BY15" s="156">
        <v>18299981.689999998</v>
      </c>
      <c r="BZ15" s="156">
        <v>44235698.950000003</v>
      </c>
      <c r="CA15" s="156">
        <v>11483</v>
      </c>
      <c r="CB15" s="156">
        <v>1214039.42</v>
      </c>
      <c r="CC15" s="156">
        <v>1244</v>
      </c>
      <c r="CD15" s="156">
        <v>43021659.530000001</v>
      </c>
      <c r="CE15" s="156">
        <v>10239</v>
      </c>
      <c r="CF15" s="156">
        <v>52</v>
      </c>
      <c r="CG15" s="156">
        <v>1516</v>
      </c>
      <c r="CH15" s="156">
        <v>146</v>
      </c>
      <c r="CI15" s="156">
        <v>3830</v>
      </c>
      <c r="CJ15" s="156">
        <v>198</v>
      </c>
      <c r="CK15" s="156">
        <v>5346</v>
      </c>
      <c r="CL15" s="156">
        <v>456906.72</v>
      </c>
      <c r="CM15" s="156">
        <v>91381.343999999997</v>
      </c>
      <c r="CN15" s="156">
        <v>16448.641919999998</v>
      </c>
      <c r="CO15" s="156">
        <v>564736.70591999998</v>
      </c>
      <c r="CP15" s="168">
        <v>0</v>
      </c>
      <c r="CQ15" s="168">
        <v>51</v>
      </c>
      <c r="CR15" s="168">
        <v>6887</v>
      </c>
      <c r="CS15" s="168">
        <v>4188</v>
      </c>
      <c r="CT15" s="168">
        <v>11126</v>
      </c>
      <c r="CU15" s="168">
        <v>283572</v>
      </c>
      <c r="CV15" s="168">
        <v>384</v>
      </c>
      <c r="CW15" s="168">
        <v>37</v>
      </c>
      <c r="CX15" s="168">
        <v>975</v>
      </c>
      <c r="CY15" s="168">
        <v>1396</v>
      </c>
      <c r="CZ15" s="168">
        <v>42841</v>
      </c>
      <c r="DA15" s="168">
        <v>12522</v>
      </c>
      <c r="DB15" s="168">
        <v>326413</v>
      </c>
      <c r="DC15" s="168">
        <v>17440643.52</v>
      </c>
      <c r="DD15" s="168">
        <v>3488128.7040000004</v>
      </c>
      <c r="DE15" s="168">
        <v>627863.16671999998</v>
      </c>
      <c r="DF15" s="168">
        <v>21556635.390720002</v>
      </c>
      <c r="DG15" s="168">
        <v>44</v>
      </c>
      <c r="DH15" s="168">
        <v>0</v>
      </c>
      <c r="DI15" s="168">
        <v>9</v>
      </c>
      <c r="DJ15" s="168">
        <v>112</v>
      </c>
      <c r="DK15" s="168">
        <v>12</v>
      </c>
      <c r="DL15" s="168">
        <v>9</v>
      </c>
      <c r="DM15" s="168">
        <v>84</v>
      </c>
      <c r="DN15" s="168">
        <v>270</v>
      </c>
      <c r="DO15" s="168">
        <v>12770</v>
      </c>
      <c r="DP15" s="156">
        <v>1475902.08</v>
      </c>
      <c r="DQ15" s="156">
        <v>295180.41599999997</v>
      </c>
      <c r="DR15" s="156">
        <v>53132.474879999994</v>
      </c>
      <c r="DS15" s="156">
        <v>1824214.9708799999</v>
      </c>
      <c r="DT15" s="31" t="s">
        <v>267</v>
      </c>
      <c r="DU15" s="174" t="s">
        <v>267</v>
      </c>
      <c r="DV15" s="174" t="s">
        <v>267</v>
      </c>
      <c r="DW15" s="174" t="s">
        <v>267</v>
      </c>
      <c r="DX15" s="174" t="s">
        <v>267</v>
      </c>
      <c r="DY15" s="174" t="s">
        <v>267</v>
      </c>
      <c r="DZ15" s="174" t="s">
        <v>267</v>
      </c>
      <c r="EA15" s="174" t="s">
        <v>267</v>
      </c>
      <c r="EB15" s="179">
        <v>11222</v>
      </c>
      <c r="EC15" s="179">
        <v>9</v>
      </c>
      <c r="ED15" s="179">
        <v>1654</v>
      </c>
      <c r="EE15" s="179">
        <v>9</v>
      </c>
      <c r="EF15" s="179">
        <v>84</v>
      </c>
      <c r="EG15" s="179">
        <v>12</v>
      </c>
      <c r="EH15" s="179">
        <v>12990</v>
      </c>
      <c r="EI15" s="31">
        <v>0</v>
      </c>
      <c r="EJ15" s="31">
        <v>0</v>
      </c>
      <c r="EK15" s="31">
        <v>0</v>
      </c>
      <c r="EL15" s="31" t="e">
        <v>#DIV/0!</v>
      </c>
      <c r="EM15" s="31">
        <v>13</v>
      </c>
      <c r="EN15" s="31">
        <v>3</v>
      </c>
      <c r="EO15" s="31">
        <v>76</v>
      </c>
      <c r="EP15" s="31">
        <v>42</v>
      </c>
      <c r="EQ15" s="31">
        <v>0</v>
      </c>
      <c r="ER15" s="31">
        <v>0</v>
      </c>
      <c r="ES15" s="31">
        <v>243</v>
      </c>
      <c r="ET15" s="109">
        <v>18.5</v>
      </c>
      <c r="EU15" s="113">
        <v>0.3</v>
      </c>
      <c r="EV15" s="31">
        <v>47</v>
      </c>
      <c r="EW15" s="31">
        <v>126</v>
      </c>
      <c r="EX15" s="31">
        <v>126</v>
      </c>
      <c r="EY15" s="66">
        <v>5</v>
      </c>
      <c r="EZ15" s="385" t="s">
        <v>1926</v>
      </c>
    </row>
    <row r="16" spans="1:156" ht="27" x14ac:dyDescent="0.25">
      <c r="A16" s="368" t="s">
        <v>12</v>
      </c>
      <c r="B16" s="372" t="s">
        <v>703</v>
      </c>
      <c r="C16" s="378" t="s">
        <v>12</v>
      </c>
      <c r="D16" s="378" t="s">
        <v>12</v>
      </c>
      <c r="E16" s="378" t="s">
        <v>640</v>
      </c>
      <c r="F16" s="378" t="s">
        <v>591</v>
      </c>
      <c r="G16" s="378" t="s">
        <v>574</v>
      </c>
      <c r="H16" s="378" t="s">
        <v>575</v>
      </c>
      <c r="I16" s="378" t="s">
        <v>704</v>
      </c>
      <c r="J16" s="378" t="s">
        <v>705</v>
      </c>
      <c r="K16" s="378" t="s">
        <v>706</v>
      </c>
      <c r="L16" s="378" t="s">
        <v>707</v>
      </c>
      <c r="M16" s="378" t="s">
        <v>12</v>
      </c>
      <c r="N16" s="378">
        <v>49200</v>
      </c>
      <c r="O16" s="378" t="s">
        <v>708</v>
      </c>
      <c r="P16" s="378" t="s">
        <v>709</v>
      </c>
      <c r="Q16" s="378" t="s">
        <v>710</v>
      </c>
      <c r="R16" s="378" t="s">
        <v>712</v>
      </c>
      <c r="S16" s="378">
        <v>0</v>
      </c>
      <c r="T16" s="378" t="s">
        <v>713</v>
      </c>
      <c r="U16" s="378" t="s">
        <v>713</v>
      </c>
      <c r="V16" s="378" t="s">
        <v>348</v>
      </c>
      <c r="W16" s="365">
        <v>8688</v>
      </c>
      <c r="X16" s="365">
        <v>8200</v>
      </c>
      <c r="Y16" s="365">
        <v>488</v>
      </c>
      <c r="Z16" s="355">
        <v>3.7408759124087592</v>
      </c>
      <c r="AA16" s="355">
        <v>3.852771618625277</v>
      </c>
      <c r="AB16" s="325" t="s">
        <v>397</v>
      </c>
      <c r="AC16" s="325">
        <v>1.0865027386881998</v>
      </c>
      <c r="AD16" s="325" t="s">
        <v>714</v>
      </c>
      <c r="AE16" s="325">
        <v>29</v>
      </c>
      <c r="AF16" s="325">
        <v>2255</v>
      </c>
      <c r="AG16" s="325">
        <v>0</v>
      </c>
      <c r="AH16" s="325">
        <v>2192</v>
      </c>
      <c r="AI16" s="325">
        <v>0</v>
      </c>
      <c r="AJ16" s="150">
        <v>0.96040000000000003</v>
      </c>
      <c r="AK16" s="150">
        <v>0.94750000000000001</v>
      </c>
      <c r="AL16" s="150">
        <v>0.99299999999999999</v>
      </c>
      <c r="AM16" s="150">
        <v>0</v>
      </c>
      <c r="AN16" s="150">
        <v>0</v>
      </c>
      <c r="AO16" s="150">
        <v>0.89039999999999997</v>
      </c>
      <c r="AP16" s="150">
        <v>0.87180000000000002</v>
      </c>
      <c r="AQ16" s="150">
        <v>0</v>
      </c>
      <c r="AR16" s="156">
        <v>756833.68</v>
      </c>
      <c r="AS16" s="156">
        <v>141256.37</v>
      </c>
      <c r="AT16" s="156">
        <v>30173.279999999999</v>
      </c>
      <c r="AU16" s="156">
        <v>128967.98</v>
      </c>
      <c r="AV16" s="156">
        <v>187345.32</v>
      </c>
      <c r="AW16" s="156">
        <v>0</v>
      </c>
      <c r="AX16" s="157">
        <v>0</v>
      </c>
      <c r="AY16" s="156">
        <v>0</v>
      </c>
      <c r="AZ16" s="156">
        <v>0</v>
      </c>
      <c r="BA16" s="156">
        <v>0</v>
      </c>
      <c r="BB16" s="156">
        <v>0</v>
      </c>
      <c r="BC16" s="156">
        <v>1244576.6299999999</v>
      </c>
      <c r="BD16" s="156">
        <v>0</v>
      </c>
      <c r="BE16" s="156">
        <v>1068112.05</v>
      </c>
      <c r="BF16" s="156">
        <v>0</v>
      </c>
      <c r="BG16" s="156">
        <v>0</v>
      </c>
      <c r="BH16" s="156">
        <v>0</v>
      </c>
      <c r="BI16" s="156">
        <v>0</v>
      </c>
      <c r="BJ16" s="156">
        <v>299428.87</v>
      </c>
      <c r="BK16" s="156">
        <v>0</v>
      </c>
      <c r="BL16" s="156">
        <v>0</v>
      </c>
      <c r="BM16" s="156">
        <v>0</v>
      </c>
      <c r="BN16" s="156">
        <v>150987</v>
      </c>
      <c r="BO16" s="156">
        <v>0</v>
      </c>
      <c r="BP16" s="156">
        <v>159602.95000000001</v>
      </c>
      <c r="BQ16" s="156">
        <v>39388</v>
      </c>
      <c r="BR16" s="156">
        <v>0</v>
      </c>
      <c r="BS16" s="156">
        <v>0</v>
      </c>
      <c r="BT16" s="156">
        <v>0</v>
      </c>
      <c r="BU16" s="156">
        <v>0</v>
      </c>
      <c r="BV16" s="156">
        <v>194400</v>
      </c>
      <c r="BW16" s="156">
        <v>0</v>
      </c>
      <c r="BX16" s="156">
        <v>0</v>
      </c>
      <c r="BY16" s="156">
        <v>1911918.87</v>
      </c>
      <c r="BZ16" s="156">
        <v>4061873.38</v>
      </c>
      <c r="CA16" s="156">
        <v>2002</v>
      </c>
      <c r="CB16" s="156">
        <v>720431.76</v>
      </c>
      <c r="CC16" s="156">
        <v>886</v>
      </c>
      <c r="CD16" s="156">
        <v>3341441.62</v>
      </c>
      <c r="CE16" s="156">
        <v>1116</v>
      </c>
      <c r="CF16" s="156">
        <v>3976</v>
      </c>
      <c r="CG16" s="156">
        <v>72710</v>
      </c>
      <c r="CH16" s="156">
        <v>0</v>
      </c>
      <c r="CI16" s="156">
        <v>0</v>
      </c>
      <c r="CJ16" s="156">
        <v>3976</v>
      </c>
      <c r="CK16" s="156">
        <v>72710</v>
      </c>
      <c r="CL16" s="156">
        <v>3109311.12</v>
      </c>
      <c r="CM16" s="156">
        <v>621862.22400000016</v>
      </c>
      <c r="CN16" s="156">
        <v>111935.20032</v>
      </c>
      <c r="CO16" s="156">
        <v>3843108.5443200003</v>
      </c>
      <c r="CP16" s="168">
        <v>0</v>
      </c>
      <c r="CQ16" s="168">
        <v>0</v>
      </c>
      <c r="CR16" s="168">
        <v>0</v>
      </c>
      <c r="CS16" s="168">
        <v>0</v>
      </c>
      <c r="CT16" s="168">
        <v>0</v>
      </c>
      <c r="CU16" s="168">
        <v>0</v>
      </c>
      <c r="CV16" s="168">
        <v>0</v>
      </c>
      <c r="CW16" s="168">
        <v>0</v>
      </c>
      <c r="CX16" s="168">
        <v>0</v>
      </c>
      <c r="CY16" s="168">
        <v>0</v>
      </c>
      <c r="CZ16" s="168">
        <v>0</v>
      </c>
      <c r="DA16" s="168">
        <v>0</v>
      </c>
      <c r="DB16" s="168">
        <v>0</v>
      </c>
      <c r="DC16" s="168">
        <v>0</v>
      </c>
      <c r="DD16" s="168">
        <v>0</v>
      </c>
      <c r="DE16" s="168">
        <v>0</v>
      </c>
      <c r="DF16" s="168">
        <v>0</v>
      </c>
      <c r="DG16" s="168">
        <v>0</v>
      </c>
      <c r="DH16" s="168">
        <v>0</v>
      </c>
      <c r="DI16" s="168">
        <v>0</v>
      </c>
      <c r="DJ16" s="168">
        <v>0</v>
      </c>
      <c r="DK16" s="168">
        <v>0</v>
      </c>
      <c r="DL16" s="168">
        <v>0</v>
      </c>
      <c r="DM16" s="168">
        <v>0</v>
      </c>
      <c r="DN16" s="168">
        <v>0</v>
      </c>
      <c r="DO16" s="168">
        <v>0</v>
      </c>
      <c r="DP16" s="156">
        <v>0</v>
      </c>
      <c r="DQ16" s="156">
        <v>0</v>
      </c>
      <c r="DR16" s="156">
        <v>0</v>
      </c>
      <c r="DS16" s="156">
        <v>0</v>
      </c>
      <c r="DT16" s="31">
        <v>0</v>
      </c>
      <c r="DU16" s="174">
        <v>0</v>
      </c>
      <c r="DV16" s="174">
        <v>0</v>
      </c>
      <c r="DW16" s="174" t="s">
        <v>267</v>
      </c>
      <c r="DX16" s="174" t="s">
        <v>267</v>
      </c>
      <c r="DY16" s="174">
        <v>0</v>
      </c>
      <c r="DZ16" s="174">
        <v>0</v>
      </c>
      <c r="EA16" s="174" t="s">
        <v>267</v>
      </c>
      <c r="EB16" s="179">
        <v>3976</v>
      </c>
      <c r="EC16" s="179">
        <v>0</v>
      </c>
      <c r="ED16" s="179">
        <v>0</v>
      </c>
      <c r="EE16" s="179">
        <v>0</v>
      </c>
      <c r="EF16" s="179">
        <v>0</v>
      </c>
      <c r="EG16" s="179">
        <v>0</v>
      </c>
      <c r="EH16" s="179">
        <v>3976</v>
      </c>
      <c r="EI16" s="31">
        <v>1</v>
      </c>
      <c r="EJ16" s="31">
        <v>1</v>
      </c>
      <c r="EK16" s="31">
        <v>1</v>
      </c>
      <c r="EL16" s="31">
        <v>0</v>
      </c>
      <c r="EM16" s="31">
        <v>3</v>
      </c>
      <c r="EN16" s="31">
        <v>3</v>
      </c>
      <c r="EO16" s="31">
        <v>20</v>
      </c>
      <c r="EP16" s="31">
        <v>0</v>
      </c>
      <c r="EQ16" s="31">
        <v>0</v>
      </c>
      <c r="ER16" s="31">
        <v>0</v>
      </c>
      <c r="ES16" s="31">
        <v>72</v>
      </c>
      <c r="ET16" s="109">
        <v>16.5</v>
      </c>
      <c r="EU16" s="113">
        <v>0</v>
      </c>
      <c r="EV16" s="31">
        <v>8</v>
      </c>
      <c r="EW16" s="31">
        <v>140</v>
      </c>
      <c r="EX16" s="31">
        <v>112</v>
      </c>
      <c r="EY16" s="66">
        <v>12</v>
      </c>
      <c r="EZ16" s="385" t="s">
        <v>598</v>
      </c>
    </row>
    <row r="17" spans="1:156" ht="27" x14ac:dyDescent="0.25">
      <c r="A17" s="368" t="s">
        <v>716</v>
      </c>
      <c r="B17" s="372" t="s">
        <v>715</v>
      </c>
      <c r="C17" s="378" t="s">
        <v>716</v>
      </c>
      <c r="D17" s="378" t="s">
        <v>716</v>
      </c>
      <c r="E17" s="378" t="s">
        <v>717</v>
      </c>
      <c r="F17" s="378" t="s">
        <v>718</v>
      </c>
      <c r="G17" s="378" t="s">
        <v>386</v>
      </c>
      <c r="H17" s="378" t="s">
        <v>542</v>
      </c>
      <c r="I17" s="378" t="s">
        <v>719</v>
      </c>
      <c r="J17" s="378" t="s">
        <v>720</v>
      </c>
      <c r="K17" s="378" t="s">
        <v>721</v>
      </c>
      <c r="L17" s="378" t="s">
        <v>722</v>
      </c>
      <c r="M17" s="378" t="s">
        <v>716</v>
      </c>
      <c r="N17" s="378">
        <v>48900</v>
      </c>
      <c r="O17" s="378" t="s">
        <v>723</v>
      </c>
      <c r="P17" s="378">
        <v>3173825103</v>
      </c>
      <c r="Q17" s="378">
        <v>3173825100</v>
      </c>
      <c r="R17" s="378" t="s">
        <v>724</v>
      </c>
      <c r="S17" s="378">
        <v>0</v>
      </c>
      <c r="T17" s="378" t="s">
        <v>725</v>
      </c>
      <c r="U17" s="378" t="s">
        <v>726</v>
      </c>
      <c r="V17" s="378" t="s">
        <v>727</v>
      </c>
      <c r="W17" s="365">
        <v>62124</v>
      </c>
      <c r="X17" s="365">
        <v>48670</v>
      </c>
      <c r="Y17" s="365">
        <v>13454</v>
      </c>
      <c r="Z17" s="355">
        <v>4.1005981969837393</v>
      </c>
      <c r="AA17" s="355">
        <v>4.120448365059362</v>
      </c>
      <c r="AB17" s="325" t="s">
        <v>316</v>
      </c>
      <c r="AC17" s="325">
        <v>1.6779255102069568</v>
      </c>
      <c r="AD17" s="325" t="s">
        <v>728</v>
      </c>
      <c r="AE17" s="325">
        <v>123</v>
      </c>
      <c r="AF17" s="325">
        <v>15077</v>
      </c>
      <c r="AG17" s="325">
        <v>0</v>
      </c>
      <c r="AH17" s="325">
        <v>11869</v>
      </c>
      <c r="AI17" s="325">
        <v>0</v>
      </c>
      <c r="AJ17" s="150">
        <v>0.9840000000000001</v>
      </c>
      <c r="AK17" s="150">
        <v>0.95599999999999996</v>
      </c>
      <c r="AL17" s="150">
        <v>0</v>
      </c>
      <c r="AM17" s="150">
        <v>0</v>
      </c>
      <c r="AN17" s="150">
        <v>0</v>
      </c>
      <c r="AO17" s="150">
        <v>0.9405</v>
      </c>
      <c r="AP17" s="150">
        <v>0.93069999999999997</v>
      </c>
      <c r="AQ17" s="150">
        <v>0</v>
      </c>
      <c r="AR17" s="156">
        <v>19882259.379999999</v>
      </c>
      <c r="AS17" s="156">
        <v>2367573.0499999998</v>
      </c>
      <c r="AT17" s="156">
        <v>162479.09</v>
      </c>
      <c r="AU17" s="156">
        <v>4119459.41</v>
      </c>
      <c r="AV17" s="156">
        <v>949611.6</v>
      </c>
      <c r="AW17" s="156">
        <v>0</v>
      </c>
      <c r="AX17" s="157">
        <v>1098691.07</v>
      </c>
      <c r="AY17" s="156">
        <v>0</v>
      </c>
      <c r="AZ17" s="156">
        <v>0</v>
      </c>
      <c r="BA17" s="156">
        <v>0</v>
      </c>
      <c r="BB17" s="156">
        <v>0</v>
      </c>
      <c r="BC17" s="156">
        <v>28580073.600000001</v>
      </c>
      <c r="BD17" s="156">
        <v>0</v>
      </c>
      <c r="BE17" s="156">
        <v>12635726</v>
      </c>
      <c r="BF17" s="156">
        <v>0</v>
      </c>
      <c r="BG17" s="156">
        <v>237926</v>
      </c>
      <c r="BH17" s="156">
        <v>0</v>
      </c>
      <c r="BI17" s="156">
        <v>0</v>
      </c>
      <c r="BJ17" s="156">
        <v>6055570</v>
      </c>
      <c r="BK17" s="156">
        <v>1317191</v>
      </c>
      <c r="BL17" s="156">
        <v>298641</v>
      </c>
      <c r="BM17" s="156">
        <v>570252.94999999995</v>
      </c>
      <c r="BN17" s="156">
        <v>407669.95</v>
      </c>
      <c r="BO17" s="156">
        <v>982299.36</v>
      </c>
      <c r="BP17" s="156">
        <v>264013.71999999997</v>
      </c>
      <c r="BQ17" s="156">
        <v>0</v>
      </c>
      <c r="BR17" s="156">
        <v>0</v>
      </c>
      <c r="BS17" s="156">
        <v>0</v>
      </c>
      <c r="BT17" s="156">
        <v>0</v>
      </c>
      <c r="BU17" s="156">
        <v>0</v>
      </c>
      <c r="BV17" s="156">
        <v>627717.24</v>
      </c>
      <c r="BW17" s="156">
        <v>0</v>
      </c>
      <c r="BX17" s="156">
        <v>0</v>
      </c>
      <c r="BY17" s="156">
        <v>23397007.219999995</v>
      </c>
      <c r="BZ17" s="156">
        <v>65504296.689999998</v>
      </c>
      <c r="CA17" s="156">
        <v>9705</v>
      </c>
      <c r="CB17" s="156">
        <v>10500778.4</v>
      </c>
      <c r="CC17" s="156">
        <v>7613</v>
      </c>
      <c r="CD17" s="156">
        <v>55003518.289999999</v>
      </c>
      <c r="CE17" s="156">
        <v>2092</v>
      </c>
      <c r="CF17" s="156">
        <v>1644</v>
      </c>
      <c r="CG17" s="156">
        <v>24675</v>
      </c>
      <c r="CH17" s="156">
        <v>608</v>
      </c>
      <c r="CI17" s="156">
        <v>30</v>
      </c>
      <c r="CJ17" s="156">
        <v>2252</v>
      </c>
      <c r="CK17" s="156">
        <v>24705</v>
      </c>
      <c r="CL17" s="156">
        <v>3025849.08</v>
      </c>
      <c r="CM17" s="156">
        <v>605169.81600000011</v>
      </c>
      <c r="CN17" s="156">
        <v>108930.56687999998</v>
      </c>
      <c r="CO17" s="156">
        <v>3739949.46288</v>
      </c>
      <c r="CP17" s="168">
        <v>3404</v>
      </c>
      <c r="CQ17" s="168">
        <v>11030</v>
      </c>
      <c r="CR17" s="168">
        <v>3994</v>
      </c>
      <c r="CS17" s="168">
        <v>133</v>
      </c>
      <c r="CT17" s="168">
        <v>18561</v>
      </c>
      <c r="CU17" s="168">
        <v>211950</v>
      </c>
      <c r="CV17" s="168">
        <v>208</v>
      </c>
      <c r="CW17" s="168">
        <v>47</v>
      </c>
      <c r="CX17" s="168">
        <v>36</v>
      </c>
      <c r="CY17" s="168">
        <v>291</v>
      </c>
      <c r="CZ17" s="168">
        <v>7190</v>
      </c>
      <c r="DA17" s="168">
        <v>18852</v>
      </c>
      <c r="DB17" s="168">
        <v>219140</v>
      </c>
      <c r="DC17" s="168">
        <v>17284964.16</v>
      </c>
      <c r="DD17" s="168">
        <v>3456992.8319999999</v>
      </c>
      <c r="DE17" s="168">
        <v>622258.70976</v>
      </c>
      <c r="DF17" s="168">
        <v>21364215.701760005</v>
      </c>
      <c r="DG17" s="168">
        <v>2181</v>
      </c>
      <c r="DH17" s="168">
        <v>0</v>
      </c>
      <c r="DI17" s="168">
        <v>239</v>
      </c>
      <c r="DJ17" s="168">
        <v>176</v>
      </c>
      <c r="DK17" s="168">
        <v>1</v>
      </c>
      <c r="DL17" s="168">
        <v>0</v>
      </c>
      <c r="DM17" s="168">
        <v>0</v>
      </c>
      <c r="DN17" s="168">
        <v>2597</v>
      </c>
      <c r="DO17" s="168">
        <v>65080</v>
      </c>
      <c r="DP17" s="156">
        <v>4865229.9600000018</v>
      </c>
      <c r="DQ17" s="156">
        <v>973045.99200000009</v>
      </c>
      <c r="DR17" s="156">
        <v>175148.27856000004</v>
      </c>
      <c r="DS17" s="156">
        <v>6013424.2305600019</v>
      </c>
      <c r="DT17" s="31">
        <v>0</v>
      </c>
      <c r="DU17" s="174">
        <v>0</v>
      </c>
      <c r="DV17" s="174">
        <v>0</v>
      </c>
      <c r="DW17" s="174" t="s">
        <v>267</v>
      </c>
      <c r="DX17" s="174" t="s">
        <v>267</v>
      </c>
      <c r="DY17" s="174" t="s">
        <v>267</v>
      </c>
      <c r="DZ17" s="174" t="s">
        <v>267</v>
      </c>
      <c r="EA17" s="174" t="s">
        <v>267</v>
      </c>
      <c r="EB17" s="179">
        <v>22386</v>
      </c>
      <c r="EC17" s="179">
        <v>239</v>
      </c>
      <c r="ED17" s="179">
        <v>1075</v>
      </c>
      <c r="EE17" s="179">
        <v>0</v>
      </c>
      <c r="EF17" s="179">
        <v>0</v>
      </c>
      <c r="EG17" s="179">
        <v>1</v>
      </c>
      <c r="EH17" s="179">
        <v>23701</v>
      </c>
      <c r="EI17" s="31">
        <v>0</v>
      </c>
      <c r="EJ17" s="31">
        <v>0</v>
      </c>
      <c r="EK17" s="31">
        <v>0</v>
      </c>
      <c r="EL17" s="31" t="e">
        <v>#DIV/0!</v>
      </c>
      <c r="EM17" s="31">
        <v>5</v>
      </c>
      <c r="EN17" s="31">
        <v>2</v>
      </c>
      <c r="EO17" s="31">
        <v>105</v>
      </c>
      <c r="EP17" s="31">
        <v>0</v>
      </c>
      <c r="EQ17" s="31" t="s">
        <v>729</v>
      </c>
      <c r="ER17" s="31">
        <v>0</v>
      </c>
      <c r="ES17" s="31">
        <v>363.43</v>
      </c>
      <c r="ET17" s="109">
        <v>19.90909090909091</v>
      </c>
      <c r="EU17" s="113">
        <v>0.3</v>
      </c>
      <c r="EV17" s="31">
        <v>56</v>
      </c>
      <c r="EW17" s="31">
        <v>98</v>
      </c>
      <c r="EX17" s="31">
        <v>98</v>
      </c>
      <c r="EY17" s="66">
        <v>8</v>
      </c>
      <c r="EZ17" s="385" t="s">
        <v>598</v>
      </c>
    </row>
    <row r="18" spans="1:156" x14ac:dyDescent="0.25">
      <c r="A18" s="368" t="s">
        <v>1373</v>
      </c>
      <c r="B18" s="373" t="s">
        <v>1372</v>
      </c>
      <c r="C18" s="378" t="s">
        <v>1373</v>
      </c>
      <c r="D18" s="378" t="s">
        <v>1373</v>
      </c>
      <c r="E18" s="378" t="s">
        <v>604</v>
      </c>
      <c r="F18" s="378" t="s">
        <v>591</v>
      </c>
      <c r="G18" s="378" t="s">
        <v>306</v>
      </c>
      <c r="H18" s="378" t="s">
        <v>290</v>
      </c>
      <c r="I18" s="378" t="s">
        <v>526</v>
      </c>
      <c r="J18" s="378" t="s">
        <v>1374</v>
      </c>
      <c r="K18" s="378" t="s">
        <v>1375</v>
      </c>
      <c r="L18" s="378" t="s">
        <v>1376</v>
      </c>
      <c r="M18" s="378" t="s">
        <v>1373</v>
      </c>
      <c r="N18" s="378">
        <v>47930</v>
      </c>
      <c r="O18" s="378" t="s">
        <v>1377</v>
      </c>
      <c r="P18" s="378">
        <v>3459180006</v>
      </c>
      <c r="Q18" s="378">
        <v>3459180212</v>
      </c>
      <c r="R18" s="378" t="s">
        <v>1378</v>
      </c>
      <c r="S18" s="378">
        <v>0</v>
      </c>
      <c r="T18" s="378" t="s">
        <v>1379</v>
      </c>
      <c r="U18" s="378" t="s">
        <v>1380</v>
      </c>
      <c r="V18" s="378" t="s">
        <v>990</v>
      </c>
      <c r="W18" s="365">
        <v>41291</v>
      </c>
      <c r="X18" s="365">
        <v>26062</v>
      </c>
      <c r="Y18" s="365">
        <v>15229</v>
      </c>
      <c r="Z18" s="355">
        <v>4.8076000737871238</v>
      </c>
      <c r="AA18" s="355">
        <v>4.5399670148433202</v>
      </c>
      <c r="AB18" s="325" t="s">
        <v>397</v>
      </c>
      <c r="AC18" s="325">
        <v>1.8557641131570435</v>
      </c>
      <c r="AD18" s="325" t="s">
        <v>1381</v>
      </c>
      <c r="AE18" s="325">
        <v>82</v>
      </c>
      <c r="AF18" s="325">
        <v>9095</v>
      </c>
      <c r="AG18" s="325">
        <v>0</v>
      </c>
      <c r="AH18" s="325">
        <v>5421</v>
      </c>
      <c r="AI18" s="325">
        <v>0</v>
      </c>
      <c r="AJ18" s="150">
        <v>0.99060000000000004</v>
      </c>
      <c r="AK18" s="150">
        <v>0.96849999999999992</v>
      </c>
      <c r="AL18" s="150">
        <v>0</v>
      </c>
      <c r="AM18" s="150">
        <v>0</v>
      </c>
      <c r="AN18" s="150">
        <v>0</v>
      </c>
      <c r="AO18" s="150">
        <v>0.96009999999999995</v>
      </c>
      <c r="AP18" s="150">
        <v>0.92520000000000002</v>
      </c>
      <c r="AQ18" s="150">
        <v>0</v>
      </c>
      <c r="AR18" s="156">
        <v>2323510.38</v>
      </c>
      <c r="AS18" s="156">
        <v>465817.07</v>
      </c>
      <c r="AT18" s="156">
        <v>70332.69</v>
      </c>
      <c r="AU18" s="156">
        <v>763343.89</v>
      </c>
      <c r="AV18" s="156">
        <v>42462.66</v>
      </c>
      <c r="AW18" s="156">
        <v>0</v>
      </c>
      <c r="AX18" s="156">
        <v>13472.78</v>
      </c>
      <c r="AY18" s="156">
        <v>0</v>
      </c>
      <c r="AZ18" s="156">
        <v>0</v>
      </c>
      <c r="BA18" s="156">
        <v>0</v>
      </c>
      <c r="BB18" s="156">
        <v>0</v>
      </c>
      <c r="BC18" s="162">
        <v>3678939.4699999997</v>
      </c>
      <c r="BD18" s="156">
        <v>0</v>
      </c>
      <c r="BE18" s="156">
        <v>6432308</v>
      </c>
      <c r="BF18" s="156">
        <v>0</v>
      </c>
      <c r="BG18" s="156">
        <v>0</v>
      </c>
      <c r="BH18" s="156">
        <v>0</v>
      </c>
      <c r="BI18" s="156">
        <v>0</v>
      </c>
      <c r="BJ18" s="156">
        <v>1088280</v>
      </c>
      <c r="BK18" s="156">
        <v>0</v>
      </c>
      <c r="BL18" s="156">
        <v>0</v>
      </c>
      <c r="BM18" s="156">
        <v>37000.199999999997</v>
      </c>
      <c r="BN18" s="156">
        <v>877310.54</v>
      </c>
      <c r="BO18" s="156">
        <v>306707.53000000003</v>
      </c>
      <c r="BP18" s="156">
        <v>211782.6</v>
      </c>
      <c r="BQ18" s="156">
        <v>0</v>
      </c>
      <c r="BR18" s="156">
        <v>0</v>
      </c>
      <c r="BS18" s="156">
        <v>0</v>
      </c>
      <c r="BT18" s="156">
        <v>0</v>
      </c>
      <c r="BU18" s="156">
        <v>0</v>
      </c>
      <c r="BV18" s="156">
        <v>307717.49</v>
      </c>
      <c r="BW18" s="156">
        <v>0</v>
      </c>
      <c r="BX18" s="156">
        <v>24158.92</v>
      </c>
      <c r="BY18" s="156">
        <v>9285265.2800000012</v>
      </c>
      <c r="BZ18" s="156">
        <v>3488077.42</v>
      </c>
      <c r="CA18" s="156">
        <v>1805</v>
      </c>
      <c r="CB18" s="156">
        <v>792257.76</v>
      </c>
      <c r="CC18" s="156">
        <v>852</v>
      </c>
      <c r="CD18" s="156">
        <v>2695819.66</v>
      </c>
      <c r="CE18" s="156">
        <v>953</v>
      </c>
      <c r="CF18" s="156">
        <v>3874</v>
      </c>
      <c r="CG18" s="156">
        <v>38740</v>
      </c>
      <c r="CH18" s="156">
        <v>316</v>
      </c>
      <c r="CI18" s="156">
        <v>7885</v>
      </c>
      <c r="CJ18" s="156">
        <v>4190</v>
      </c>
      <c r="CK18" s="156">
        <v>46625</v>
      </c>
      <c r="CL18" s="156">
        <v>2657889.12</v>
      </c>
      <c r="CM18" s="156">
        <v>531577.82400000002</v>
      </c>
      <c r="CN18" s="156">
        <v>95684.008319999994</v>
      </c>
      <c r="CO18" s="156">
        <v>3285150.9523199997</v>
      </c>
      <c r="CP18" s="168">
        <v>97</v>
      </c>
      <c r="CQ18" s="168">
        <v>2133</v>
      </c>
      <c r="CR18" s="168">
        <v>1181</v>
      </c>
      <c r="CS18" s="168">
        <v>54</v>
      </c>
      <c r="CT18" s="168">
        <v>3465</v>
      </c>
      <c r="CU18" s="168">
        <v>55088</v>
      </c>
      <c r="CV18" s="168">
        <v>27</v>
      </c>
      <c r="CW18" s="168">
        <v>16</v>
      </c>
      <c r="CX18" s="168">
        <v>13</v>
      </c>
      <c r="CY18" s="168">
        <v>56</v>
      </c>
      <c r="CZ18" s="168">
        <v>1034</v>
      </c>
      <c r="DA18" s="168">
        <v>3521</v>
      </c>
      <c r="DB18" s="168">
        <v>56122</v>
      </c>
      <c r="DC18" s="168">
        <v>2890956</v>
      </c>
      <c r="DD18" s="168">
        <v>578191.20000000007</v>
      </c>
      <c r="DE18" s="168">
        <v>104074.416</v>
      </c>
      <c r="DF18" s="168">
        <v>3573221.6160000004</v>
      </c>
      <c r="DG18" s="168">
        <v>0</v>
      </c>
      <c r="DH18" s="168">
        <v>0</v>
      </c>
      <c r="DI18" s="168">
        <v>0</v>
      </c>
      <c r="DJ18" s="168">
        <v>0</v>
      </c>
      <c r="DK18" s="168">
        <v>0</v>
      </c>
      <c r="DL18" s="168">
        <v>0</v>
      </c>
      <c r="DM18" s="168">
        <v>0</v>
      </c>
      <c r="DN18" s="168">
        <v>0</v>
      </c>
      <c r="DO18" s="168">
        <v>0</v>
      </c>
      <c r="DP18" s="156">
        <v>0</v>
      </c>
      <c r="DQ18" s="156">
        <v>0</v>
      </c>
      <c r="DR18" s="156">
        <v>0</v>
      </c>
      <c r="DS18" s="156">
        <v>0</v>
      </c>
      <c r="DT18" s="31" t="s">
        <v>267</v>
      </c>
      <c r="DU18" s="174">
        <v>0</v>
      </c>
      <c r="DV18" s="174">
        <v>0</v>
      </c>
      <c r="DW18" s="174" t="s">
        <v>267</v>
      </c>
      <c r="DX18" s="174" t="s">
        <v>267</v>
      </c>
      <c r="DY18" s="174">
        <v>0</v>
      </c>
      <c r="DZ18" s="174" t="s">
        <v>267</v>
      </c>
      <c r="EA18" s="174" t="s">
        <v>267</v>
      </c>
      <c r="EB18" s="179">
        <v>7339</v>
      </c>
      <c r="EC18" s="179">
        <v>0</v>
      </c>
      <c r="ED18" s="179">
        <v>372</v>
      </c>
      <c r="EE18" s="179">
        <v>0</v>
      </c>
      <c r="EF18" s="179">
        <v>0</v>
      </c>
      <c r="EG18" s="179">
        <v>0</v>
      </c>
      <c r="EH18" s="180">
        <v>7711</v>
      </c>
      <c r="EI18" s="31">
        <v>0</v>
      </c>
      <c r="EJ18" s="31">
        <v>0</v>
      </c>
      <c r="EK18" s="31">
        <v>0</v>
      </c>
      <c r="EL18" s="31" t="s">
        <v>1382</v>
      </c>
      <c r="EM18" s="31">
        <v>7</v>
      </c>
      <c r="EN18" s="31">
        <v>0</v>
      </c>
      <c r="EO18" s="31">
        <v>0</v>
      </c>
      <c r="EP18" s="31">
        <v>0</v>
      </c>
      <c r="EQ18" s="31">
        <v>0</v>
      </c>
      <c r="ER18" s="31">
        <v>0</v>
      </c>
      <c r="ES18" s="31">
        <v>389</v>
      </c>
      <c r="ET18" s="31">
        <v>12</v>
      </c>
      <c r="EU18" s="31">
        <v>0.25</v>
      </c>
      <c r="EV18" s="31">
        <v>16</v>
      </c>
      <c r="EW18" s="31">
        <v>70</v>
      </c>
      <c r="EX18" s="31">
        <v>70</v>
      </c>
      <c r="EY18" s="31">
        <v>4</v>
      </c>
      <c r="EZ18" s="385" t="s">
        <v>598</v>
      </c>
    </row>
    <row r="19" spans="1:156" ht="40.5" x14ac:dyDescent="0.25">
      <c r="A19" s="368" t="s">
        <v>15</v>
      </c>
      <c r="B19" s="373" t="s">
        <v>1707</v>
      </c>
      <c r="C19" s="378" t="s">
        <v>15</v>
      </c>
      <c r="D19" s="378" t="s">
        <v>15</v>
      </c>
      <c r="E19" s="378" t="s">
        <v>640</v>
      </c>
      <c r="F19" s="378" t="s">
        <v>591</v>
      </c>
      <c r="G19" s="378" t="s">
        <v>434</v>
      </c>
      <c r="H19" s="378" t="s">
        <v>773</v>
      </c>
      <c r="I19" s="378" t="s">
        <v>1708</v>
      </c>
      <c r="J19" s="378" t="s">
        <v>1709</v>
      </c>
      <c r="K19" s="378" t="s">
        <v>1710</v>
      </c>
      <c r="L19" s="378" t="s">
        <v>1711</v>
      </c>
      <c r="M19" s="378" t="s">
        <v>15</v>
      </c>
      <c r="N19" s="378">
        <v>48050</v>
      </c>
      <c r="O19" s="378" t="s">
        <v>1712</v>
      </c>
      <c r="P19" s="378" t="s">
        <v>1713</v>
      </c>
      <c r="Q19" s="378" t="s">
        <v>1714</v>
      </c>
      <c r="R19" s="378" t="s">
        <v>1715</v>
      </c>
      <c r="S19" s="378">
        <v>0</v>
      </c>
      <c r="T19" s="378" t="s">
        <v>1716</v>
      </c>
      <c r="U19" s="378" t="s">
        <v>1716</v>
      </c>
      <c r="V19" s="378" t="s">
        <v>1717</v>
      </c>
      <c r="W19" s="365">
        <v>13229</v>
      </c>
      <c r="X19" s="365">
        <v>6924</v>
      </c>
      <c r="Y19" s="365">
        <v>6305</v>
      </c>
      <c r="Z19" s="355">
        <v>3.7427027027027027</v>
      </c>
      <c r="AA19" s="355">
        <v>4.0767334360554699</v>
      </c>
      <c r="AB19" s="325" t="s">
        <v>397</v>
      </c>
      <c r="AC19" s="325">
        <v>0.76789812039370631</v>
      </c>
      <c r="AD19" s="325" t="s">
        <v>1718</v>
      </c>
      <c r="AE19" s="325">
        <v>78</v>
      </c>
      <c r="AF19" s="325">
        <v>3245</v>
      </c>
      <c r="AG19" s="325">
        <v>0</v>
      </c>
      <c r="AH19" s="325">
        <v>1850</v>
      </c>
      <c r="AI19" s="325">
        <v>0</v>
      </c>
      <c r="AJ19" s="345">
        <v>0.99260000000000004</v>
      </c>
      <c r="AK19" s="345">
        <v>0.96290000000000009</v>
      </c>
      <c r="AL19" s="345">
        <v>0.9859</v>
      </c>
      <c r="AM19" s="345">
        <v>0</v>
      </c>
      <c r="AN19" s="345">
        <v>0</v>
      </c>
      <c r="AO19" s="345">
        <v>0.91710000000000003</v>
      </c>
      <c r="AP19" s="345">
        <v>0.87849999999999995</v>
      </c>
      <c r="AQ19" s="345">
        <v>0</v>
      </c>
      <c r="AR19" s="348">
        <v>1416005.74</v>
      </c>
      <c r="AS19" s="348">
        <v>296753.8</v>
      </c>
      <c r="AT19" s="348">
        <v>43855.96</v>
      </c>
      <c r="AU19" s="348">
        <v>200615.39</v>
      </c>
      <c r="AV19" s="348">
        <v>87002</v>
      </c>
      <c r="AW19" s="348">
        <v>0</v>
      </c>
      <c r="AX19" s="348">
        <v>0</v>
      </c>
      <c r="AY19" s="348">
        <v>0</v>
      </c>
      <c r="AZ19" s="348">
        <v>0</v>
      </c>
      <c r="BA19" s="348">
        <v>0</v>
      </c>
      <c r="BB19" s="348">
        <v>0</v>
      </c>
      <c r="BC19" s="351">
        <v>2044232.89</v>
      </c>
      <c r="BD19" s="348">
        <v>0</v>
      </c>
      <c r="BE19" s="348">
        <v>1112286</v>
      </c>
      <c r="BF19" s="348">
        <v>0</v>
      </c>
      <c r="BG19" s="348">
        <v>212310</v>
      </c>
      <c r="BH19" s="348">
        <v>0</v>
      </c>
      <c r="BI19" s="348">
        <v>77955.960000000006</v>
      </c>
      <c r="BJ19" s="348">
        <v>909486.19</v>
      </c>
      <c r="BK19" s="348">
        <v>0</v>
      </c>
      <c r="BL19" s="348">
        <v>311823.84000000003</v>
      </c>
      <c r="BM19" s="348">
        <v>0</v>
      </c>
      <c r="BN19" s="348">
        <v>375000</v>
      </c>
      <c r="BO19" s="348">
        <v>102000</v>
      </c>
      <c r="BP19" s="348">
        <v>116056.52</v>
      </c>
      <c r="BQ19" s="348">
        <v>0</v>
      </c>
      <c r="BR19" s="348">
        <v>0</v>
      </c>
      <c r="BS19" s="348">
        <v>0</v>
      </c>
      <c r="BT19" s="348">
        <v>0</v>
      </c>
      <c r="BU19" s="348">
        <v>0</v>
      </c>
      <c r="BV19" s="348">
        <v>258000</v>
      </c>
      <c r="BW19" s="348">
        <v>0</v>
      </c>
      <c r="BX19" s="348">
        <v>0</v>
      </c>
      <c r="BY19" s="348">
        <v>3474918.51</v>
      </c>
      <c r="BZ19" s="348">
        <v>2977709.29</v>
      </c>
      <c r="CA19" s="348">
        <v>1800</v>
      </c>
      <c r="CB19" s="348">
        <v>1067868.8700000001</v>
      </c>
      <c r="CC19" s="348">
        <v>876</v>
      </c>
      <c r="CD19" s="348">
        <v>1909840.42</v>
      </c>
      <c r="CE19" s="348">
        <v>924</v>
      </c>
      <c r="CF19" s="325">
        <v>2991</v>
      </c>
      <c r="CG19" s="325">
        <v>44865</v>
      </c>
      <c r="CH19" s="325">
        <v>13</v>
      </c>
      <c r="CI19" s="325">
        <v>410</v>
      </c>
      <c r="CJ19" s="325">
        <v>3004</v>
      </c>
      <c r="CK19" s="325">
        <v>45275</v>
      </c>
      <c r="CL19" s="325">
        <v>3009045.4800000004</v>
      </c>
      <c r="CM19" s="325">
        <v>601809.09600000014</v>
      </c>
      <c r="CN19" s="325">
        <v>108325.63728</v>
      </c>
      <c r="CO19" s="325">
        <v>3719180.2132800003</v>
      </c>
      <c r="CP19" s="325">
        <v>0</v>
      </c>
      <c r="CQ19" s="325">
        <v>0</v>
      </c>
      <c r="CR19" s="325">
        <v>0</v>
      </c>
      <c r="CS19" s="325">
        <v>0</v>
      </c>
      <c r="CT19" s="325">
        <v>0</v>
      </c>
      <c r="CU19" s="325">
        <v>0</v>
      </c>
      <c r="CV19" s="325">
        <v>0</v>
      </c>
      <c r="CW19" s="325">
        <v>0</v>
      </c>
      <c r="CX19" s="325">
        <v>0</v>
      </c>
      <c r="CY19" s="325">
        <v>0</v>
      </c>
      <c r="CZ19" s="325">
        <v>0</v>
      </c>
      <c r="DA19" s="325">
        <v>0</v>
      </c>
      <c r="DB19" s="325">
        <v>0</v>
      </c>
      <c r="DC19" s="325">
        <v>0</v>
      </c>
      <c r="DD19" s="325">
        <v>0</v>
      </c>
      <c r="DE19" s="325">
        <v>0</v>
      </c>
      <c r="DF19" s="325">
        <v>0</v>
      </c>
      <c r="DG19" s="325">
        <v>0</v>
      </c>
      <c r="DH19" s="325">
        <v>0</v>
      </c>
      <c r="DI19" s="325">
        <v>0</v>
      </c>
      <c r="DJ19" s="325">
        <v>0</v>
      </c>
      <c r="DK19" s="325">
        <v>0</v>
      </c>
      <c r="DL19" s="325">
        <v>0</v>
      </c>
      <c r="DM19" s="325">
        <v>0</v>
      </c>
      <c r="DN19" s="325">
        <v>0</v>
      </c>
      <c r="DO19" s="325">
        <v>0</v>
      </c>
      <c r="DP19" s="325">
        <v>0</v>
      </c>
      <c r="DQ19" s="325">
        <v>0</v>
      </c>
      <c r="DR19" s="325">
        <v>0</v>
      </c>
      <c r="DS19" s="325">
        <v>0</v>
      </c>
      <c r="DT19" s="325" t="s">
        <v>267</v>
      </c>
      <c r="DU19" s="325">
        <v>0</v>
      </c>
      <c r="DV19" s="325">
        <v>0</v>
      </c>
      <c r="DW19" s="325" t="s">
        <v>267</v>
      </c>
      <c r="DX19" s="325" t="s">
        <v>267</v>
      </c>
      <c r="DY19" s="325">
        <v>0</v>
      </c>
      <c r="DZ19" s="325" t="s">
        <v>267</v>
      </c>
      <c r="EA19" s="325" t="s">
        <v>267</v>
      </c>
      <c r="EB19" s="325">
        <v>2991</v>
      </c>
      <c r="EC19" s="325">
        <v>0</v>
      </c>
      <c r="ED19" s="325">
        <v>13</v>
      </c>
      <c r="EE19" s="325">
        <v>0</v>
      </c>
      <c r="EF19" s="325">
        <v>0</v>
      </c>
      <c r="EG19" s="325">
        <v>0</v>
      </c>
      <c r="EH19" s="338">
        <v>3004</v>
      </c>
      <c r="EI19" s="325">
        <v>0</v>
      </c>
      <c r="EJ19" s="325">
        <v>0</v>
      </c>
      <c r="EK19" s="325">
        <v>0</v>
      </c>
      <c r="EL19" s="325" t="e">
        <v>#DIV/0!</v>
      </c>
      <c r="EM19" s="325">
        <v>5</v>
      </c>
      <c r="EN19" s="325">
        <v>1</v>
      </c>
      <c r="EO19" s="325">
        <v>18</v>
      </c>
      <c r="EP19" s="325">
        <v>18</v>
      </c>
      <c r="EQ19" s="325" t="s">
        <v>1719</v>
      </c>
      <c r="ER19" s="325">
        <v>0</v>
      </c>
      <c r="ES19" s="325">
        <v>63</v>
      </c>
      <c r="ET19" s="355">
        <v>20.285714285714285</v>
      </c>
      <c r="EU19" s="325">
        <v>0.2</v>
      </c>
      <c r="EV19" s="325">
        <v>19</v>
      </c>
      <c r="EW19" s="325">
        <v>112</v>
      </c>
      <c r="EX19" s="325">
        <v>112</v>
      </c>
      <c r="EY19" s="325">
        <v>0</v>
      </c>
      <c r="EZ19" s="385" t="s">
        <v>598</v>
      </c>
    </row>
    <row r="20" spans="1:156" ht="27" x14ac:dyDescent="0.25">
      <c r="A20" s="368" t="s">
        <v>16</v>
      </c>
      <c r="B20" s="372" t="s">
        <v>366</v>
      </c>
      <c r="C20" s="378" t="s">
        <v>16</v>
      </c>
      <c r="D20" s="378" t="s">
        <v>16</v>
      </c>
      <c r="E20" s="378" t="s">
        <v>367</v>
      </c>
      <c r="F20" s="378" t="s">
        <v>368</v>
      </c>
      <c r="G20" s="378" t="s">
        <v>306</v>
      </c>
      <c r="H20" s="378" t="s">
        <v>290</v>
      </c>
      <c r="I20" s="378" t="s">
        <v>369</v>
      </c>
      <c r="J20" s="378" t="s">
        <v>370</v>
      </c>
      <c r="K20" s="378" t="s">
        <v>371</v>
      </c>
      <c r="L20" s="378" t="s">
        <v>372</v>
      </c>
      <c r="M20" s="378" t="s">
        <v>16</v>
      </c>
      <c r="N20" s="378">
        <v>47910</v>
      </c>
      <c r="O20" s="378" t="s">
        <v>373</v>
      </c>
      <c r="P20" s="378" t="s">
        <v>374</v>
      </c>
      <c r="Q20" s="378" t="s">
        <v>375</v>
      </c>
      <c r="R20" s="378" t="s">
        <v>377</v>
      </c>
      <c r="S20" s="378" t="s">
        <v>378</v>
      </c>
      <c r="T20" s="378" t="s">
        <v>379</v>
      </c>
      <c r="U20" s="378" t="s">
        <v>379</v>
      </c>
      <c r="V20" s="378" t="s">
        <v>380</v>
      </c>
      <c r="W20" s="365">
        <v>68773</v>
      </c>
      <c r="X20" s="365">
        <v>36847</v>
      </c>
      <c r="Y20" s="365">
        <v>31926</v>
      </c>
      <c r="Z20" s="355">
        <v>4.3585285072155191</v>
      </c>
      <c r="AA20" s="355">
        <v>4.4207109339847017</v>
      </c>
      <c r="AB20" s="325" t="s">
        <v>283</v>
      </c>
      <c r="AC20" s="325">
        <v>1.4911928543391406</v>
      </c>
      <c r="AD20" s="325" t="s">
        <v>381</v>
      </c>
      <c r="AE20" s="325">
        <v>86</v>
      </c>
      <c r="AF20" s="325">
        <v>15557</v>
      </c>
      <c r="AG20" s="325">
        <v>0</v>
      </c>
      <c r="AH20" s="325">
        <v>8454</v>
      </c>
      <c r="AI20" s="325">
        <v>0</v>
      </c>
      <c r="AJ20" s="150">
        <v>0.99230000000000007</v>
      </c>
      <c r="AK20" s="150">
        <v>0.97959999999999992</v>
      </c>
      <c r="AL20" s="150">
        <v>0</v>
      </c>
      <c r="AM20" s="150">
        <v>0</v>
      </c>
      <c r="AN20" s="150">
        <v>0</v>
      </c>
      <c r="AO20" s="150">
        <v>0.97140000000000004</v>
      </c>
      <c r="AP20" s="150">
        <v>0.96</v>
      </c>
      <c r="AQ20" s="150">
        <v>0</v>
      </c>
      <c r="AR20" s="156">
        <v>7570052.5800000001</v>
      </c>
      <c r="AS20" s="156">
        <v>1454748.38</v>
      </c>
      <c r="AT20" s="156">
        <v>261414.1</v>
      </c>
      <c r="AU20" s="156">
        <v>4640454.01</v>
      </c>
      <c r="AV20" s="156">
        <v>82398.59</v>
      </c>
      <c r="AW20" s="156">
        <v>88952.92</v>
      </c>
      <c r="AX20" s="157">
        <v>527695.51</v>
      </c>
      <c r="AY20" s="156">
        <v>0</v>
      </c>
      <c r="AZ20" s="156">
        <v>17506.45</v>
      </c>
      <c r="BA20" s="156">
        <v>0</v>
      </c>
      <c r="BB20" s="156">
        <v>47206.32</v>
      </c>
      <c r="BC20" s="156">
        <v>15797457.859999999</v>
      </c>
      <c r="BD20" s="156">
        <v>0</v>
      </c>
      <c r="BE20" s="156">
        <v>3700625.5</v>
      </c>
      <c r="BF20" s="156">
        <v>0</v>
      </c>
      <c r="BG20" s="156">
        <v>0</v>
      </c>
      <c r="BH20" s="156">
        <v>0</v>
      </c>
      <c r="BI20" s="156">
        <v>1759346.3</v>
      </c>
      <c r="BJ20" s="156">
        <v>2003920.23</v>
      </c>
      <c r="BK20" s="156">
        <v>0</v>
      </c>
      <c r="BL20" s="156">
        <v>0</v>
      </c>
      <c r="BM20" s="156">
        <v>1042130.21</v>
      </c>
      <c r="BN20" s="156">
        <v>489606.11</v>
      </c>
      <c r="BO20" s="156">
        <v>1298643.8600000001</v>
      </c>
      <c r="BP20" s="156">
        <v>860416.65</v>
      </c>
      <c r="BQ20" s="156">
        <v>836344</v>
      </c>
      <c r="BR20" s="156">
        <v>0</v>
      </c>
      <c r="BS20" s="156">
        <v>0</v>
      </c>
      <c r="BT20" s="156">
        <v>0</v>
      </c>
      <c r="BU20" s="156">
        <v>0</v>
      </c>
      <c r="BV20" s="156">
        <v>2273789.0299999998</v>
      </c>
      <c r="BW20" s="156">
        <v>0</v>
      </c>
      <c r="BX20" s="156">
        <v>19390</v>
      </c>
      <c r="BY20" s="156">
        <v>14284211.890000001</v>
      </c>
      <c r="BZ20" s="156">
        <v>57204650.890000001</v>
      </c>
      <c r="CA20" s="156">
        <v>7685</v>
      </c>
      <c r="CB20" s="156">
        <v>0</v>
      </c>
      <c r="CC20" s="156">
        <v>0</v>
      </c>
      <c r="CD20" s="156">
        <v>57204650.890000001</v>
      </c>
      <c r="CE20" s="156">
        <v>7685</v>
      </c>
      <c r="CF20" s="156">
        <v>4059</v>
      </c>
      <c r="CG20" s="156">
        <v>28030</v>
      </c>
      <c r="CH20" s="156">
        <v>0</v>
      </c>
      <c r="CI20" s="156">
        <v>0</v>
      </c>
      <c r="CJ20" s="156">
        <v>4059</v>
      </c>
      <c r="CK20" s="156">
        <v>28030</v>
      </c>
      <c r="CL20" s="156">
        <v>2718264.7199999997</v>
      </c>
      <c r="CM20" s="156">
        <v>543652.94400000002</v>
      </c>
      <c r="CN20" s="156">
        <v>97857.529920000001</v>
      </c>
      <c r="CO20" s="156">
        <v>3359775.19392</v>
      </c>
      <c r="CP20" s="168">
        <v>2081</v>
      </c>
      <c r="CQ20" s="168">
        <v>193</v>
      </c>
      <c r="CR20" s="168">
        <v>9484</v>
      </c>
      <c r="CS20" s="168">
        <v>1451</v>
      </c>
      <c r="CT20" s="168">
        <v>13209</v>
      </c>
      <c r="CU20" s="168">
        <v>202627</v>
      </c>
      <c r="CV20" s="168">
        <v>644</v>
      </c>
      <c r="CW20" s="168">
        <v>204</v>
      </c>
      <c r="CX20" s="168">
        <v>183</v>
      </c>
      <c r="CY20" s="168">
        <v>1031</v>
      </c>
      <c r="CZ20" s="168">
        <v>18551</v>
      </c>
      <c r="DA20" s="168">
        <v>14240</v>
      </c>
      <c r="DB20" s="168">
        <v>221178</v>
      </c>
      <c r="DC20" s="168">
        <v>13771081.560000001</v>
      </c>
      <c r="DD20" s="168">
        <v>2754216.3120000004</v>
      </c>
      <c r="DE20" s="168">
        <v>495758.93615999998</v>
      </c>
      <c r="DF20" s="168">
        <v>17021056.80816</v>
      </c>
      <c r="DG20" s="168">
        <v>0</v>
      </c>
      <c r="DH20" s="168">
        <v>0</v>
      </c>
      <c r="DI20" s="168">
        <v>3</v>
      </c>
      <c r="DJ20" s="168">
        <v>93</v>
      </c>
      <c r="DK20" s="168">
        <v>2</v>
      </c>
      <c r="DL20" s="168">
        <v>11</v>
      </c>
      <c r="DM20" s="168">
        <v>2</v>
      </c>
      <c r="DN20" s="168">
        <v>111</v>
      </c>
      <c r="DO20" s="168">
        <v>4471</v>
      </c>
      <c r="DP20" s="156">
        <v>482708.27999999997</v>
      </c>
      <c r="DQ20" s="156">
        <v>96541.655999999988</v>
      </c>
      <c r="DR20" s="156">
        <v>17377.498080000001</v>
      </c>
      <c r="DS20" s="156">
        <v>596627.43408000004</v>
      </c>
      <c r="DT20" s="31" t="s">
        <v>267</v>
      </c>
      <c r="DU20" s="174">
        <v>0</v>
      </c>
      <c r="DV20" s="174">
        <v>0</v>
      </c>
      <c r="DW20" s="174" t="s">
        <v>267</v>
      </c>
      <c r="DX20" s="174" t="s">
        <v>267</v>
      </c>
      <c r="DY20" s="174">
        <v>0</v>
      </c>
      <c r="DZ20" s="174" t="s">
        <v>267</v>
      </c>
      <c r="EA20" s="174" t="s">
        <v>267</v>
      </c>
      <c r="EB20" s="179">
        <v>17268</v>
      </c>
      <c r="EC20" s="179">
        <v>3</v>
      </c>
      <c r="ED20" s="179">
        <v>1124</v>
      </c>
      <c r="EE20" s="179">
        <v>11</v>
      </c>
      <c r="EF20" s="179">
        <v>2</v>
      </c>
      <c r="EG20" s="179">
        <v>2</v>
      </c>
      <c r="EH20" s="179">
        <v>18410</v>
      </c>
      <c r="EI20" s="31">
        <v>0</v>
      </c>
      <c r="EJ20" s="31">
        <v>0</v>
      </c>
      <c r="EK20" s="31">
        <v>0</v>
      </c>
      <c r="EL20" s="31">
        <v>16.526315789473685</v>
      </c>
      <c r="EM20" s="31">
        <v>3</v>
      </c>
      <c r="EN20" s="31">
        <v>2</v>
      </c>
      <c r="EO20" s="31">
        <v>82</v>
      </c>
      <c r="EP20" s="31">
        <v>48</v>
      </c>
      <c r="EQ20" s="31" t="s">
        <v>382</v>
      </c>
      <c r="ER20" s="31">
        <v>0</v>
      </c>
      <c r="ES20" s="31">
        <v>286</v>
      </c>
      <c r="ET20" s="109">
        <v>16.526315789473685</v>
      </c>
      <c r="EU20" s="113">
        <v>0.3</v>
      </c>
      <c r="EV20" s="31">
        <v>47</v>
      </c>
      <c r="EW20" s="31">
        <v>112</v>
      </c>
      <c r="EX20" s="31">
        <v>112</v>
      </c>
      <c r="EY20" s="66">
        <v>17</v>
      </c>
      <c r="EZ20" s="385" t="s">
        <v>1926</v>
      </c>
    </row>
    <row r="21" spans="1:156" ht="27" x14ac:dyDescent="0.25">
      <c r="A21" s="368" t="s">
        <v>17</v>
      </c>
      <c r="B21" s="373" t="s">
        <v>1383</v>
      </c>
      <c r="C21" s="378" t="s">
        <v>17</v>
      </c>
      <c r="D21" s="378" t="s">
        <v>17</v>
      </c>
      <c r="E21" s="378" t="s">
        <v>604</v>
      </c>
      <c r="F21" s="378" t="s">
        <v>591</v>
      </c>
      <c r="G21" s="378" t="s">
        <v>323</v>
      </c>
      <c r="H21" s="378" t="s">
        <v>290</v>
      </c>
      <c r="I21" s="378" t="s">
        <v>981</v>
      </c>
      <c r="J21" s="378" t="s">
        <v>1384</v>
      </c>
      <c r="K21" s="378" t="s">
        <v>1385</v>
      </c>
      <c r="L21" s="378" t="s">
        <v>1386</v>
      </c>
      <c r="M21" s="378" t="s">
        <v>17</v>
      </c>
      <c r="N21" s="378">
        <v>46130</v>
      </c>
      <c r="O21" s="378" t="s">
        <v>1387</v>
      </c>
      <c r="P21" s="378" t="s">
        <v>1388</v>
      </c>
      <c r="Q21" s="378" t="s">
        <v>1389</v>
      </c>
      <c r="R21" s="378" t="s">
        <v>1390</v>
      </c>
      <c r="S21" s="378">
        <v>0</v>
      </c>
      <c r="T21" s="378" t="s">
        <v>1391</v>
      </c>
      <c r="U21" s="378" t="s">
        <v>1392</v>
      </c>
      <c r="V21" s="378" t="s">
        <v>1393</v>
      </c>
      <c r="W21" s="365">
        <v>8155</v>
      </c>
      <c r="X21" s="365">
        <v>2437</v>
      </c>
      <c r="Y21" s="365">
        <v>5718</v>
      </c>
      <c r="Z21" s="355">
        <v>4.0082236842105265</v>
      </c>
      <c r="AA21" s="355">
        <v>5.6592643997224146</v>
      </c>
      <c r="AB21" s="325" t="s">
        <v>991</v>
      </c>
      <c r="AC21" s="325">
        <v>6.8091859906875607</v>
      </c>
      <c r="AD21" s="325" t="s">
        <v>1394</v>
      </c>
      <c r="AE21" s="325">
        <v>164</v>
      </c>
      <c r="AF21" s="325">
        <v>1441</v>
      </c>
      <c r="AG21" s="325">
        <v>0</v>
      </c>
      <c r="AH21" s="325">
        <v>608</v>
      </c>
      <c r="AI21" s="325">
        <v>0</v>
      </c>
      <c r="AJ21" s="150">
        <v>0.98640000000000005</v>
      </c>
      <c r="AK21" s="150">
        <v>0.9476</v>
      </c>
      <c r="AL21" s="150">
        <v>0</v>
      </c>
      <c r="AM21" s="150">
        <v>0</v>
      </c>
      <c r="AN21" s="150">
        <v>0</v>
      </c>
      <c r="AO21" s="150">
        <v>0.69669999999999999</v>
      </c>
      <c r="AP21" s="150">
        <v>0.41489999999999999</v>
      </c>
      <c r="AQ21" s="150">
        <v>0</v>
      </c>
      <c r="AR21" s="156">
        <v>272400</v>
      </c>
      <c r="AS21" s="156">
        <v>38766.980000000003</v>
      </c>
      <c r="AT21" s="156">
        <v>2720</v>
      </c>
      <c r="AU21" s="156">
        <v>55145.85</v>
      </c>
      <c r="AV21" s="156">
        <v>6528</v>
      </c>
      <c r="AW21" s="156">
        <v>0</v>
      </c>
      <c r="AX21" s="156">
        <v>0</v>
      </c>
      <c r="AY21" s="156">
        <v>0</v>
      </c>
      <c r="AZ21" s="156">
        <v>0</v>
      </c>
      <c r="BA21" s="156">
        <v>0</v>
      </c>
      <c r="BB21" s="156">
        <v>0</v>
      </c>
      <c r="BC21" s="162">
        <v>375560.82999999996</v>
      </c>
      <c r="BD21" s="156">
        <v>0</v>
      </c>
      <c r="BE21" s="156">
        <v>535560</v>
      </c>
      <c r="BF21" s="156">
        <v>0</v>
      </c>
      <c r="BG21" s="156">
        <v>0</v>
      </c>
      <c r="BH21" s="156">
        <v>0</v>
      </c>
      <c r="BI21" s="156">
        <v>0</v>
      </c>
      <c r="BJ21" s="156">
        <v>758375.34</v>
      </c>
      <c r="BK21" s="156">
        <v>0</v>
      </c>
      <c r="BL21" s="156">
        <v>0</v>
      </c>
      <c r="BM21" s="156">
        <v>0</v>
      </c>
      <c r="BN21" s="156">
        <v>0</v>
      </c>
      <c r="BO21" s="156">
        <v>86554.9</v>
      </c>
      <c r="BP21" s="156">
        <v>22865</v>
      </c>
      <c r="BQ21" s="156">
        <v>0</v>
      </c>
      <c r="BR21" s="156">
        <v>0</v>
      </c>
      <c r="BS21" s="156">
        <v>0</v>
      </c>
      <c r="BT21" s="156">
        <v>0</v>
      </c>
      <c r="BU21" s="156">
        <v>0</v>
      </c>
      <c r="BV21" s="156">
        <v>125665.43</v>
      </c>
      <c r="BW21" s="156">
        <v>0</v>
      </c>
      <c r="BX21" s="156">
        <v>0</v>
      </c>
      <c r="BY21" s="156">
        <v>1529020.67</v>
      </c>
      <c r="BZ21" s="156">
        <v>2988798</v>
      </c>
      <c r="CA21" s="156">
        <v>1334</v>
      </c>
      <c r="CB21" s="156">
        <v>689433.87</v>
      </c>
      <c r="CC21" s="156">
        <v>652</v>
      </c>
      <c r="CD21" s="156">
        <v>2299364.13</v>
      </c>
      <c r="CE21" s="156">
        <v>682</v>
      </c>
      <c r="CF21" s="156">
        <v>994</v>
      </c>
      <c r="CG21" s="156">
        <v>9940</v>
      </c>
      <c r="CH21" s="156">
        <v>0</v>
      </c>
      <c r="CI21" s="156">
        <v>0</v>
      </c>
      <c r="CJ21" s="156">
        <v>994</v>
      </c>
      <c r="CK21" s="156">
        <v>9940</v>
      </c>
      <c r="CL21" s="156">
        <v>917263.20000000019</v>
      </c>
      <c r="CM21" s="156">
        <v>183452.64</v>
      </c>
      <c r="CN21" s="156">
        <v>33021.475200000001</v>
      </c>
      <c r="CO21" s="156">
        <v>1133737.3152000003</v>
      </c>
      <c r="CP21" s="168">
        <v>0</v>
      </c>
      <c r="CQ21" s="168">
        <v>0</v>
      </c>
      <c r="CR21" s="168">
        <v>0</v>
      </c>
      <c r="CS21" s="168">
        <v>0</v>
      </c>
      <c r="CT21" s="168">
        <v>0</v>
      </c>
      <c r="CU21" s="168">
        <v>0</v>
      </c>
      <c r="CV21" s="168">
        <v>0</v>
      </c>
      <c r="CW21" s="168">
        <v>0</v>
      </c>
      <c r="CX21" s="168">
        <v>0</v>
      </c>
      <c r="CY21" s="168">
        <v>0</v>
      </c>
      <c r="CZ21" s="168">
        <v>0</v>
      </c>
      <c r="DA21" s="168">
        <v>0</v>
      </c>
      <c r="DB21" s="168">
        <v>0</v>
      </c>
      <c r="DC21" s="168">
        <v>0</v>
      </c>
      <c r="DD21" s="168">
        <v>0</v>
      </c>
      <c r="DE21" s="168">
        <v>0</v>
      </c>
      <c r="DF21" s="168">
        <v>0</v>
      </c>
      <c r="DG21" s="168">
        <v>0</v>
      </c>
      <c r="DH21" s="168">
        <v>0</v>
      </c>
      <c r="DI21" s="168">
        <v>0</v>
      </c>
      <c r="DJ21" s="168">
        <v>0</v>
      </c>
      <c r="DK21" s="168">
        <v>0</v>
      </c>
      <c r="DL21" s="168">
        <v>0</v>
      </c>
      <c r="DM21" s="168">
        <v>0</v>
      </c>
      <c r="DN21" s="168">
        <v>0</v>
      </c>
      <c r="DO21" s="168">
        <v>0</v>
      </c>
      <c r="DP21" s="156">
        <v>0</v>
      </c>
      <c r="DQ21" s="156">
        <v>0</v>
      </c>
      <c r="DR21" s="156">
        <v>0</v>
      </c>
      <c r="DS21" s="156">
        <v>0</v>
      </c>
      <c r="DT21" s="31">
        <v>0</v>
      </c>
      <c r="DU21" s="174">
        <v>0</v>
      </c>
      <c r="DV21" s="174">
        <v>0</v>
      </c>
      <c r="DW21" s="174" t="s">
        <v>267</v>
      </c>
      <c r="DX21" s="174">
        <v>0</v>
      </c>
      <c r="DY21" s="174">
        <v>0</v>
      </c>
      <c r="DZ21" s="174">
        <v>0</v>
      </c>
      <c r="EA21" s="174" t="s">
        <v>267</v>
      </c>
      <c r="EB21" s="179">
        <v>994</v>
      </c>
      <c r="EC21" s="179">
        <v>0</v>
      </c>
      <c r="ED21" s="179">
        <v>0</v>
      </c>
      <c r="EE21" s="179">
        <v>0</v>
      </c>
      <c r="EF21" s="179">
        <v>0</v>
      </c>
      <c r="EG21" s="179">
        <v>0</v>
      </c>
      <c r="EH21" s="180">
        <v>994</v>
      </c>
      <c r="EI21" s="31">
        <v>0</v>
      </c>
      <c r="EJ21" s="31">
        <v>0</v>
      </c>
      <c r="EK21" s="31">
        <v>0</v>
      </c>
      <c r="EL21" s="31" t="e">
        <v>#DIV/0!</v>
      </c>
      <c r="EM21" s="31">
        <v>3</v>
      </c>
      <c r="EN21" s="31">
        <v>2</v>
      </c>
      <c r="EO21" s="31">
        <v>11</v>
      </c>
      <c r="EP21" s="31">
        <v>3</v>
      </c>
      <c r="EQ21" s="31">
        <v>0</v>
      </c>
      <c r="ER21" s="31">
        <v>0</v>
      </c>
      <c r="ES21" s="31">
        <v>36</v>
      </c>
      <c r="ET21" s="31">
        <v>4.5</v>
      </c>
      <c r="EU21" s="31">
        <v>0.2</v>
      </c>
      <c r="EV21" s="31">
        <v>9</v>
      </c>
      <c r="EW21" s="31">
        <v>28</v>
      </c>
      <c r="EX21" s="31">
        <v>28</v>
      </c>
      <c r="EY21" s="31">
        <v>4</v>
      </c>
      <c r="EZ21" s="385" t="s">
        <v>598</v>
      </c>
    </row>
    <row r="22" spans="1:156" ht="27" x14ac:dyDescent="0.25">
      <c r="A22" s="368" t="s">
        <v>18</v>
      </c>
      <c r="B22" s="373" t="s">
        <v>1796</v>
      </c>
      <c r="C22" s="378" t="s">
        <v>18</v>
      </c>
      <c r="D22" s="378" t="s">
        <v>1797</v>
      </c>
      <c r="E22" s="378" t="s">
        <v>604</v>
      </c>
      <c r="F22" s="378" t="s">
        <v>591</v>
      </c>
      <c r="G22" s="378" t="s">
        <v>1798</v>
      </c>
      <c r="H22" s="378" t="s">
        <v>1799</v>
      </c>
      <c r="I22" s="378" t="s">
        <v>1800</v>
      </c>
      <c r="J22" s="378" t="s">
        <v>1801</v>
      </c>
      <c r="K22" s="378" t="s">
        <v>1802</v>
      </c>
      <c r="L22" s="378" t="s">
        <v>1803</v>
      </c>
      <c r="M22" s="378" t="s">
        <v>18</v>
      </c>
      <c r="N22" s="378">
        <v>48400</v>
      </c>
      <c r="O22" s="378" t="s">
        <v>1804</v>
      </c>
      <c r="P22" s="378" t="s">
        <v>1805</v>
      </c>
      <c r="Q22" s="378" t="s">
        <v>1806</v>
      </c>
      <c r="R22" s="378" t="s">
        <v>1807</v>
      </c>
      <c r="S22" s="378">
        <v>0</v>
      </c>
      <c r="T22" s="378" t="s">
        <v>1808</v>
      </c>
      <c r="U22" s="378" t="s">
        <v>1809</v>
      </c>
      <c r="V22" s="378" t="s">
        <v>1810</v>
      </c>
      <c r="W22" s="365">
        <v>10783</v>
      </c>
      <c r="X22" s="365">
        <v>4399</v>
      </c>
      <c r="Y22" s="365">
        <v>6384</v>
      </c>
      <c r="Z22" s="355">
        <v>4.1382878645343366</v>
      </c>
      <c r="AA22" s="355">
        <v>4.1235181644359464</v>
      </c>
      <c r="AB22" s="325" t="s">
        <v>397</v>
      </c>
      <c r="AC22" s="325">
        <v>2.2700716713108804</v>
      </c>
      <c r="AD22" s="325" t="s">
        <v>1811</v>
      </c>
      <c r="AE22" s="325">
        <v>191</v>
      </c>
      <c r="AF22" s="325">
        <v>2615</v>
      </c>
      <c r="AG22" s="325">
        <v>0</v>
      </c>
      <c r="AH22" s="325">
        <v>1063</v>
      </c>
      <c r="AI22" s="325">
        <v>0</v>
      </c>
      <c r="AJ22" s="150">
        <v>0.98040000000000005</v>
      </c>
      <c r="AK22" s="150">
        <v>0.81189999999999996</v>
      </c>
      <c r="AL22" s="150">
        <v>0.96540000000000004</v>
      </c>
      <c r="AM22" s="150">
        <v>0</v>
      </c>
      <c r="AN22" s="150">
        <v>0</v>
      </c>
      <c r="AO22" s="150">
        <v>0.82709999999999995</v>
      </c>
      <c r="AP22" s="150">
        <v>0.72689999999999999</v>
      </c>
      <c r="AQ22" s="150">
        <v>0</v>
      </c>
      <c r="AR22" s="156">
        <v>388085.86</v>
      </c>
      <c r="AS22" s="156">
        <v>73604.63</v>
      </c>
      <c r="AT22" s="156">
        <v>11644.71</v>
      </c>
      <c r="AU22" s="156">
        <v>18623</v>
      </c>
      <c r="AV22" s="156">
        <v>44921</v>
      </c>
      <c r="AW22" s="156">
        <v>0</v>
      </c>
      <c r="AX22" s="156">
        <v>2217</v>
      </c>
      <c r="AY22" s="156">
        <v>0</v>
      </c>
      <c r="AZ22" s="156">
        <v>0</v>
      </c>
      <c r="BA22" s="156">
        <v>0</v>
      </c>
      <c r="BB22" s="156">
        <v>0</v>
      </c>
      <c r="BC22" s="162">
        <v>539096.19999999995</v>
      </c>
      <c r="BD22" s="156">
        <v>0</v>
      </c>
      <c r="BE22" s="156">
        <v>927881.34</v>
      </c>
      <c r="BF22" s="156">
        <v>0</v>
      </c>
      <c r="BG22" s="156">
        <v>0</v>
      </c>
      <c r="BH22" s="156">
        <v>0</v>
      </c>
      <c r="BI22" s="156">
        <v>0</v>
      </c>
      <c r="BJ22" s="156">
        <v>1121208.78</v>
      </c>
      <c r="BK22" s="156">
        <v>0</v>
      </c>
      <c r="BL22" s="156">
        <v>0</v>
      </c>
      <c r="BM22" s="156">
        <v>59965.35</v>
      </c>
      <c r="BN22" s="156">
        <v>27751.5</v>
      </c>
      <c r="BO22" s="156">
        <v>14810.57</v>
      </c>
      <c r="BP22" s="156">
        <v>0</v>
      </c>
      <c r="BQ22" s="156">
        <v>0</v>
      </c>
      <c r="BR22" s="156">
        <v>0</v>
      </c>
      <c r="BS22" s="156">
        <v>0</v>
      </c>
      <c r="BT22" s="156">
        <v>0</v>
      </c>
      <c r="BU22" s="156">
        <v>0</v>
      </c>
      <c r="BV22" s="156">
        <v>0</v>
      </c>
      <c r="BW22" s="156">
        <v>0</v>
      </c>
      <c r="BX22" s="156">
        <v>0</v>
      </c>
      <c r="BY22" s="156">
        <v>2151617.54</v>
      </c>
      <c r="BZ22" s="156">
        <v>1894721.99</v>
      </c>
      <c r="CA22" s="156">
        <v>1355</v>
      </c>
      <c r="CB22" s="156">
        <v>1626957.9</v>
      </c>
      <c r="CC22" s="156">
        <v>1065</v>
      </c>
      <c r="CD22" s="156">
        <v>267764.09000000008</v>
      </c>
      <c r="CE22" s="156">
        <v>290</v>
      </c>
      <c r="CF22" s="156">
        <v>2039</v>
      </c>
      <c r="CG22" s="156">
        <v>47765</v>
      </c>
      <c r="CH22" s="156">
        <v>3</v>
      </c>
      <c r="CI22" s="156">
        <v>90</v>
      </c>
      <c r="CJ22" s="156">
        <v>2042</v>
      </c>
      <c r="CK22" s="156">
        <v>47855</v>
      </c>
      <c r="CL22" s="156">
        <v>1213079.04</v>
      </c>
      <c r="CM22" s="156">
        <v>242615.80800000002</v>
      </c>
      <c r="CN22" s="156">
        <v>43670.845439999997</v>
      </c>
      <c r="CO22" s="156">
        <v>1499365.6934399998</v>
      </c>
      <c r="CP22" s="168">
        <v>0</v>
      </c>
      <c r="CQ22" s="168">
        <v>0</v>
      </c>
      <c r="CR22" s="168">
        <v>0</v>
      </c>
      <c r="CS22" s="168">
        <v>0</v>
      </c>
      <c r="CT22" s="168">
        <v>0</v>
      </c>
      <c r="CU22" s="168">
        <v>0</v>
      </c>
      <c r="CV22" s="168">
        <v>0</v>
      </c>
      <c r="CW22" s="168">
        <v>0</v>
      </c>
      <c r="CX22" s="168">
        <v>0</v>
      </c>
      <c r="CY22" s="168">
        <v>0</v>
      </c>
      <c r="CZ22" s="168">
        <v>0</v>
      </c>
      <c r="DA22" s="168">
        <v>0</v>
      </c>
      <c r="DB22" s="168">
        <v>0</v>
      </c>
      <c r="DC22" s="168">
        <v>0</v>
      </c>
      <c r="DD22" s="168">
        <v>0</v>
      </c>
      <c r="DE22" s="168">
        <v>0</v>
      </c>
      <c r="DF22" s="168">
        <v>0</v>
      </c>
      <c r="DG22" s="168">
        <v>0</v>
      </c>
      <c r="DH22" s="168">
        <v>0</v>
      </c>
      <c r="DI22" s="168">
        <v>0</v>
      </c>
      <c r="DJ22" s="168">
        <v>0</v>
      </c>
      <c r="DK22" s="168">
        <v>0</v>
      </c>
      <c r="DL22" s="168">
        <v>0</v>
      </c>
      <c r="DM22" s="168">
        <v>0</v>
      </c>
      <c r="DN22" s="168">
        <v>0</v>
      </c>
      <c r="DO22" s="168">
        <v>0</v>
      </c>
      <c r="DP22" s="156">
        <v>0</v>
      </c>
      <c r="DQ22" s="156">
        <v>0</v>
      </c>
      <c r="DR22" s="156">
        <v>0</v>
      </c>
      <c r="DS22" s="156">
        <v>0</v>
      </c>
      <c r="DT22" s="31">
        <v>0</v>
      </c>
      <c r="DU22" s="174">
        <v>0</v>
      </c>
      <c r="DV22" s="174">
        <v>0</v>
      </c>
      <c r="DW22" s="174" t="s">
        <v>267</v>
      </c>
      <c r="DX22" s="174" t="s">
        <v>267</v>
      </c>
      <c r="DY22" s="174">
        <v>0</v>
      </c>
      <c r="DZ22" s="174">
        <v>0</v>
      </c>
      <c r="EA22" s="174">
        <v>0</v>
      </c>
      <c r="EB22" s="179">
        <v>2039</v>
      </c>
      <c r="EC22" s="179">
        <v>0</v>
      </c>
      <c r="ED22" s="179">
        <v>3</v>
      </c>
      <c r="EE22" s="179">
        <v>0</v>
      </c>
      <c r="EF22" s="179">
        <v>0</v>
      </c>
      <c r="EG22" s="179">
        <v>0</v>
      </c>
      <c r="EH22" s="180">
        <v>2042</v>
      </c>
      <c r="EI22" s="31">
        <v>0</v>
      </c>
      <c r="EJ22" s="31">
        <v>0</v>
      </c>
      <c r="EK22" s="31">
        <v>0</v>
      </c>
      <c r="EL22" s="31" t="e">
        <v>#DIV/0!</v>
      </c>
      <c r="EM22" s="31">
        <v>4</v>
      </c>
      <c r="EN22" s="31">
        <v>1</v>
      </c>
      <c r="EO22" s="31">
        <v>9</v>
      </c>
      <c r="EP22" s="31">
        <v>0</v>
      </c>
      <c r="EQ22" s="31">
        <v>0</v>
      </c>
      <c r="ER22" s="31">
        <v>0</v>
      </c>
      <c r="ES22" s="31">
        <v>93</v>
      </c>
      <c r="ET22" s="31">
        <v>13.125</v>
      </c>
      <c r="EU22" s="31">
        <v>0.2</v>
      </c>
      <c r="EV22" s="31">
        <v>6</v>
      </c>
      <c r="EW22" s="31">
        <v>70</v>
      </c>
      <c r="EX22" s="31">
        <v>40</v>
      </c>
      <c r="EY22" s="31">
        <v>4</v>
      </c>
      <c r="EZ22" s="385" t="s">
        <v>598</v>
      </c>
    </row>
    <row r="23" spans="1:156" ht="27" x14ac:dyDescent="0.25">
      <c r="A23" s="368" t="s">
        <v>19</v>
      </c>
      <c r="B23" s="372" t="s">
        <v>730</v>
      </c>
      <c r="C23" s="378" t="s">
        <v>19</v>
      </c>
      <c r="D23" s="378" t="s">
        <v>19</v>
      </c>
      <c r="E23" s="378" t="s">
        <v>731</v>
      </c>
      <c r="F23" s="378" t="s">
        <v>732</v>
      </c>
      <c r="G23" s="378" t="s">
        <v>386</v>
      </c>
      <c r="H23" s="378" t="s">
        <v>542</v>
      </c>
      <c r="I23" s="378" t="s">
        <v>719</v>
      </c>
      <c r="J23" s="378" t="s">
        <v>733</v>
      </c>
      <c r="K23" s="378" t="s">
        <v>734</v>
      </c>
      <c r="L23" s="378" t="s">
        <v>735</v>
      </c>
      <c r="M23" s="378" t="s">
        <v>19</v>
      </c>
      <c r="N23" s="378">
        <v>48930</v>
      </c>
      <c r="O23" s="378" t="s">
        <v>736</v>
      </c>
      <c r="P23" s="378" t="s">
        <v>737</v>
      </c>
      <c r="Q23" s="378" t="s">
        <v>738</v>
      </c>
      <c r="R23" s="378" t="s">
        <v>739</v>
      </c>
      <c r="S23" s="378">
        <v>0</v>
      </c>
      <c r="T23" s="378" t="s">
        <v>740</v>
      </c>
      <c r="U23" s="378" t="s">
        <v>741</v>
      </c>
      <c r="V23" s="378" t="s">
        <v>742</v>
      </c>
      <c r="W23" s="365">
        <v>23638</v>
      </c>
      <c r="X23" s="365">
        <v>20711</v>
      </c>
      <c r="Y23" s="365">
        <v>2927</v>
      </c>
      <c r="Z23" s="355">
        <v>4.0801812450748622</v>
      </c>
      <c r="AA23" s="355">
        <v>4.0952875952875951</v>
      </c>
      <c r="AB23" s="325" t="s">
        <v>283</v>
      </c>
      <c r="AC23" s="325">
        <v>2.7668124865646293</v>
      </c>
      <c r="AD23" s="325" t="s">
        <v>743</v>
      </c>
      <c r="AE23" s="325">
        <v>45</v>
      </c>
      <c r="AF23" s="325">
        <v>5772</v>
      </c>
      <c r="AG23" s="325">
        <v>0</v>
      </c>
      <c r="AH23" s="325">
        <v>5076</v>
      </c>
      <c r="AI23" s="325">
        <v>0</v>
      </c>
      <c r="AJ23" s="150">
        <v>0.99280000000000002</v>
      </c>
      <c r="AK23" s="150">
        <v>0.92069999999999996</v>
      </c>
      <c r="AL23" s="150">
        <v>0</v>
      </c>
      <c r="AM23" s="150">
        <v>0</v>
      </c>
      <c r="AN23" s="150">
        <v>0</v>
      </c>
      <c r="AO23" s="150">
        <v>0.96250000000000002</v>
      </c>
      <c r="AP23" s="150">
        <v>0.94099999999999995</v>
      </c>
      <c r="AQ23" s="150">
        <v>0</v>
      </c>
      <c r="AR23" s="156">
        <v>2541204.65</v>
      </c>
      <c r="AS23" s="156">
        <v>510257.32</v>
      </c>
      <c r="AT23" s="156">
        <v>91830.94</v>
      </c>
      <c r="AU23" s="156">
        <v>566130.71</v>
      </c>
      <c r="AV23" s="156">
        <v>0</v>
      </c>
      <c r="AW23" s="156">
        <v>0</v>
      </c>
      <c r="AX23" s="157">
        <v>56942.12</v>
      </c>
      <c r="AY23" s="156">
        <v>0</v>
      </c>
      <c r="AZ23" s="156">
        <v>33177.129999999997</v>
      </c>
      <c r="BA23" s="156">
        <v>0</v>
      </c>
      <c r="BB23" s="156">
        <v>0</v>
      </c>
      <c r="BC23" s="156">
        <v>3799542.8699999996</v>
      </c>
      <c r="BD23" s="156">
        <v>0</v>
      </c>
      <c r="BE23" s="156">
        <v>915364</v>
      </c>
      <c r="BF23" s="156">
        <v>0</v>
      </c>
      <c r="BG23" s="156">
        <v>0</v>
      </c>
      <c r="BH23" s="156">
        <v>0</v>
      </c>
      <c r="BI23" s="156">
        <v>0</v>
      </c>
      <c r="BJ23" s="156">
        <v>366938.52</v>
      </c>
      <c r="BK23" s="156">
        <v>0</v>
      </c>
      <c r="BL23" s="156">
        <v>0</v>
      </c>
      <c r="BM23" s="156">
        <v>12000</v>
      </c>
      <c r="BN23" s="156">
        <v>0</v>
      </c>
      <c r="BO23" s="156">
        <v>32513.8</v>
      </c>
      <c r="BP23" s="156">
        <v>310694.40000000002</v>
      </c>
      <c r="BQ23" s="156">
        <v>707824</v>
      </c>
      <c r="BR23" s="156">
        <v>0</v>
      </c>
      <c r="BS23" s="156">
        <v>0</v>
      </c>
      <c r="BT23" s="156">
        <v>0</v>
      </c>
      <c r="BU23" s="156">
        <v>0</v>
      </c>
      <c r="BV23" s="156">
        <v>279639.76</v>
      </c>
      <c r="BW23" s="156">
        <v>0</v>
      </c>
      <c r="BX23" s="156">
        <v>0</v>
      </c>
      <c r="BY23" s="156">
        <v>2624974.4800000004</v>
      </c>
      <c r="BZ23" s="156">
        <v>6870417.1600000001</v>
      </c>
      <c r="CA23" s="156">
        <v>4208</v>
      </c>
      <c r="CB23" s="156">
        <v>2054238.5</v>
      </c>
      <c r="CC23" s="156">
        <v>1809</v>
      </c>
      <c r="CD23" s="156">
        <v>4816178.66</v>
      </c>
      <c r="CE23" s="156">
        <v>2399</v>
      </c>
      <c r="CF23" s="156">
        <v>6740</v>
      </c>
      <c r="CG23" s="156">
        <v>168732</v>
      </c>
      <c r="CH23" s="156">
        <v>470</v>
      </c>
      <c r="CI23" s="156">
        <v>11925</v>
      </c>
      <c r="CJ23" s="156">
        <v>7210</v>
      </c>
      <c r="CK23" s="156">
        <v>180657</v>
      </c>
      <c r="CL23" s="156">
        <v>5309875.32</v>
      </c>
      <c r="CM23" s="156">
        <v>1061975.064</v>
      </c>
      <c r="CN23" s="156">
        <v>191155.51152000006</v>
      </c>
      <c r="CO23" s="156">
        <v>6563005.8955200007</v>
      </c>
      <c r="CP23" s="168">
        <v>0</v>
      </c>
      <c r="CQ23" s="168">
        <v>0</v>
      </c>
      <c r="CR23" s="168">
        <v>0</v>
      </c>
      <c r="CS23" s="168">
        <v>0</v>
      </c>
      <c r="CT23" s="168">
        <v>0</v>
      </c>
      <c r="CU23" s="168">
        <v>0</v>
      </c>
      <c r="CV23" s="168">
        <v>0</v>
      </c>
      <c r="CW23" s="168">
        <v>0</v>
      </c>
      <c r="CX23" s="168">
        <v>0</v>
      </c>
      <c r="CY23" s="168">
        <v>0</v>
      </c>
      <c r="CZ23" s="168">
        <v>0</v>
      </c>
      <c r="DA23" s="168">
        <v>0</v>
      </c>
      <c r="DB23" s="168">
        <v>0</v>
      </c>
      <c r="DC23" s="168">
        <v>0</v>
      </c>
      <c r="DD23" s="168">
        <v>0</v>
      </c>
      <c r="DE23" s="168">
        <v>0</v>
      </c>
      <c r="DF23" s="168">
        <v>0</v>
      </c>
      <c r="DG23" s="168">
        <v>0</v>
      </c>
      <c r="DH23" s="168">
        <v>0</v>
      </c>
      <c r="DI23" s="168">
        <v>0</v>
      </c>
      <c r="DJ23" s="168">
        <v>0</v>
      </c>
      <c r="DK23" s="168">
        <v>0</v>
      </c>
      <c r="DL23" s="168">
        <v>0</v>
      </c>
      <c r="DM23" s="168">
        <v>0</v>
      </c>
      <c r="DN23" s="168">
        <v>0</v>
      </c>
      <c r="DO23" s="168">
        <v>0</v>
      </c>
      <c r="DP23" s="156">
        <v>0</v>
      </c>
      <c r="DQ23" s="156">
        <v>0</v>
      </c>
      <c r="DR23" s="156">
        <v>0</v>
      </c>
      <c r="DS23" s="156">
        <v>0</v>
      </c>
      <c r="DT23" s="31" t="s">
        <v>267</v>
      </c>
      <c r="DU23" s="174">
        <v>0</v>
      </c>
      <c r="DV23" s="174">
        <v>0</v>
      </c>
      <c r="DW23" s="174" t="s">
        <v>267</v>
      </c>
      <c r="DX23" s="174" t="s">
        <v>267</v>
      </c>
      <c r="DY23" s="174" t="s">
        <v>267</v>
      </c>
      <c r="DZ23" s="174">
        <v>0</v>
      </c>
      <c r="EA23" s="174">
        <v>0</v>
      </c>
      <c r="EB23" s="179">
        <v>6740</v>
      </c>
      <c r="EC23" s="179">
        <v>0</v>
      </c>
      <c r="ED23" s="179">
        <v>470</v>
      </c>
      <c r="EE23" s="179">
        <v>0</v>
      </c>
      <c r="EF23" s="179">
        <v>0</v>
      </c>
      <c r="EG23" s="179">
        <v>0</v>
      </c>
      <c r="EH23" s="179">
        <v>7210</v>
      </c>
      <c r="EI23" s="31">
        <v>1</v>
      </c>
      <c r="EJ23" s="31">
        <v>1</v>
      </c>
      <c r="EK23" s="31">
        <v>1</v>
      </c>
      <c r="EL23" s="31">
        <v>24</v>
      </c>
      <c r="EM23" s="31">
        <v>6</v>
      </c>
      <c r="EN23" s="31">
        <v>2</v>
      </c>
      <c r="EO23" s="31">
        <v>18</v>
      </c>
      <c r="EP23" s="31">
        <v>0</v>
      </c>
      <c r="EQ23" s="31">
        <v>0</v>
      </c>
      <c r="ER23" s="31">
        <v>0</v>
      </c>
      <c r="ES23" s="31">
        <v>139</v>
      </c>
      <c r="ET23" s="109">
        <v>19</v>
      </c>
      <c r="EU23" s="113">
        <v>0.25</v>
      </c>
      <c r="EV23" s="31">
        <v>12</v>
      </c>
      <c r="EW23" s="31">
        <v>98</v>
      </c>
      <c r="EX23" s="31">
        <v>84</v>
      </c>
      <c r="EY23" s="66">
        <v>7</v>
      </c>
      <c r="EZ23" s="385" t="s">
        <v>598</v>
      </c>
    </row>
    <row r="24" spans="1:156" x14ac:dyDescent="0.25">
      <c r="A24" s="368" t="s">
        <v>745</v>
      </c>
      <c r="B24" s="372" t="s">
        <v>744</v>
      </c>
      <c r="C24" s="378" t="s">
        <v>745</v>
      </c>
      <c r="D24" s="378" t="s">
        <v>745</v>
      </c>
      <c r="E24" s="378" t="s">
        <v>746</v>
      </c>
      <c r="F24" s="378" t="s">
        <v>591</v>
      </c>
      <c r="G24" s="378" t="s">
        <v>386</v>
      </c>
      <c r="H24" s="378" t="s">
        <v>387</v>
      </c>
      <c r="I24" s="378" t="s">
        <v>747</v>
      </c>
      <c r="J24" s="378" t="s">
        <v>748</v>
      </c>
      <c r="K24" s="378" t="s">
        <v>749</v>
      </c>
      <c r="L24" s="378" t="s">
        <v>750</v>
      </c>
      <c r="M24" s="378" t="s">
        <v>745</v>
      </c>
      <c r="N24" s="378">
        <v>48970</v>
      </c>
      <c r="O24" s="378" t="s">
        <v>751</v>
      </c>
      <c r="P24" s="378" t="s">
        <v>752</v>
      </c>
      <c r="Q24" s="378">
        <v>3153553083</v>
      </c>
      <c r="R24" s="378" t="s">
        <v>753</v>
      </c>
      <c r="S24" s="378">
        <v>0</v>
      </c>
      <c r="T24" s="378" t="s">
        <v>754</v>
      </c>
      <c r="U24" s="378" t="s">
        <v>754</v>
      </c>
      <c r="V24" s="378" t="s">
        <v>755</v>
      </c>
      <c r="W24" s="365">
        <v>45766</v>
      </c>
      <c r="X24" s="365">
        <v>33462</v>
      </c>
      <c r="Y24" s="365">
        <v>12304</v>
      </c>
      <c r="Z24" s="355">
        <v>4.0579674993936452</v>
      </c>
      <c r="AA24" s="355">
        <v>4.4407141470987774</v>
      </c>
      <c r="AB24" s="325" t="s">
        <v>283</v>
      </c>
      <c r="AC24" s="325">
        <v>5.6282348005006755</v>
      </c>
      <c r="AD24" s="325" t="s">
        <v>756</v>
      </c>
      <c r="AE24" s="325">
        <v>72</v>
      </c>
      <c r="AF24" s="325">
        <v>10306</v>
      </c>
      <c r="AG24" s="325">
        <v>0</v>
      </c>
      <c r="AH24" s="325">
        <v>8246</v>
      </c>
      <c r="AI24" s="325">
        <v>0</v>
      </c>
      <c r="AJ24" s="150">
        <v>0.9668000000000001</v>
      </c>
      <c r="AK24" s="150">
        <v>0.80040000000000011</v>
      </c>
      <c r="AL24" s="150">
        <v>0.93819999999999992</v>
      </c>
      <c r="AM24" s="150">
        <v>0</v>
      </c>
      <c r="AN24" s="150">
        <v>0</v>
      </c>
      <c r="AO24" s="150">
        <v>0.90329999999999999</v>
      </c>
      <c r="AP24" s="150">
        <v>0.88939999999999997</v>
      </c>
      <c r="AQ24" s="150">
        <v>0</v>
      </c>
      <c r="AR24" s="156">
        <v>3821294.98</v>
      </c>
      <c r="AS24" s="156">
        <v>995886.69</v>
      </c>
      <c r="AT24" s="156">
        <v>158808</v>
      </c>
      <c r="AU24" s="156">
        <v>1825997.77</v>
      </c>
      <c r="AV24" s="156">
        <v>278894</v>
      </c>
      <c r="AW24" s="156">
        <v>0</v>
      </c>
      <c r="AX24" s="157">
        <v>207442.18</v>
      </c>
      <c r="AY24" s="156">
        <v>0</v>
      </c>
      <c r="AZ24" s="156">
        <v>0</v>
      </c>
      <c r="BA24" s="156">
        <v>0</v>
      </c>
      <c r="BB24" s="156">
        <v>0</v>
      </c>
      <c r="BC24" s="156">
        <v>7288323.6199999992</v>
      </c>
      <c r="BD24" s="156">
        <v>0</v>
      </c>
      <c r="BE24" s="156">
        <v>4325144</v>
      </c>
      <c r="BF24" s="156">
        <v>0</v>
      </c>
      <c r="BG24" s="156">
        <v>144000</v>
      </c>
      <c r="BH24" s="156">
        <v>0</v>
      </c>
      <c r="BI24" s="156">
        <v>0</v>
      </c>
      <c r="BJ24" s="156">
        <v>3064892.54</v>
      </c>
      <c r="BK24" s="156">
        <v>0</v>
      </c>
      <c r="BL24" s="156">
        <v>0</v>
      </c>
      <c r="BM24" s="156">
        <v>0</v>
      </c>
      <c r="BN24" s="156">
        <v>179800</v>
      </c>
      <c r="BO24" s="156">
        <v>502960</v>
      </c>
      <c r="BP24" s="156">
        <v>85670</v>
      </c>
      <c r="BQ24" s="156">
        <v>0</v>
      </c>
      <c r="BR24" s="156">
        <v>0</v>
      </c>
      <c r="BS24" s="156">
        <v>0</v>
      </c>
      <c r="BT24" s="156">
        <v>0</v>
      </c>
      <c r="BU24" s="156">
        <v>0</v>
      </c>
      <c r="BV24" s="156">
        <v>530890</v>
      </c>
      <c r="BW24" s="156">
        <v>360000</v>
      </c>
      <c r="BX24" s="156">
        <v>0</v>
      </c>
      <c r="BY24" s="156">
        <v>9193356.5399999991</v>
      </c>
      <c r="BZ24" s="156">
        <v>46391149.340000004</v>
      </c>
      <c r="CA24" s="156">
        <v>11821</v>
      </c>
      <c r="CB24" s="156">
        <v>15204648.689999999</v>
      </c>
      <c r="CC24" s="156">
        <v>6349</v>
      </c>
      <c r="CD24" s="156">
        <v>31186500.650000006</v>
      </c>
      <c r="CE24" s="156">
        <v>5472</v>
      </c>
      <c r="CF24" s="156">
        <v>6724</v>
      </c>
      <c r="CG24" s="156">
        <v>108155</v>
      </c>
      <c r="CH24" s="156">
        <v>0</v>
      </c>
      <c r="CI24" s="156">
        <v>0</v>
      </c>
      <c r="CJ24" s="156">
        <v>6724</v>
      </c>
      <c r="CK24" s="156">
        <v>108155</v>
      </c>
      <c r="CL24" s="156">
        <v>11832745.440000001</v>
      </c>
      <c r="CM24" s="156">
        <v>2366549.088</v>
      </c>
      <c r="CN24" s="156">
        <v>425978.83583999996</v>
      </c>
      <c r="CO24" s="156">
        <v>14625273.363840001</v>
      </c>
      <c r="CP24" s="168">
        <v>0</v>
      </c>
      <c r="CQ24" s="168">
        <v>1785</v>
      </c>
      <c r="CR24" s="168">
        <v>2545</v>
      </c>
      <c r="CS24" s="168">
        <v>0</v>
      </c>
      <c r="CT24" s="168">
        <v>4330</v>
      </c>
      <c r="CU24" s="168">
        <v>68750</v>
      </c>
      <c r="CV24" s="168">
        <v>287</v>
      </c>
      <c r="CW24" s="168">
        <v>76</v>
      </c>
      <c r="CX24" s="168">
        <v>42</v>
      </c>
      <c r="CY24" s="168">
        <v>405</v>
      </c>
      <c r="CZ24" s="168">
        <v>13370</v>
      </c>
      <c r="DA24" s="168">
        <v>4735</v>
      </c>
      <c r="DB24" s="168">
        <v>82120</v>
      </c>
      <c r="DC24" s="168">
        <v>8378678.2800000003</v>
      </c>
      <c r="DD24" s="168">
        <v>1675735.656</v>
      </c>
      <c r="DE24" s="168">
        <v>301632.41807999997</v>
      </c>
      <c r="DF24" s="168">
        <v>10356046.354080001</v>
      </c>
      <c r="DG24" s="168">
        <v>0</v>
      </c>
      <c r="DH24" s="168">
        <v>0</v>
      </c>
      <c r="DI24" s="168">
        <v>0</v>
      </c>
      <c r="DJ24" s="168">
        <v>0</v>
      </c>
      <c r="DK24" s="168">
        <v>0</v>
      </c>
      <c r="DL24" s="168">
        <v>0</v>
      </c>
      <c r="DM24" s="168">
        <v>0</v>
      </c>
      <c r="DN24" s="168">
        <v>0</v>
      </c>
      <c r="DO24" s="168">
        <v>0</v>
      </c>
      <c r="DP24" s="156">
        <v>0</v>
      </c>
      <c r="DQ24" s="156">
        <v>0</v>
      </c>
      <c r="DR24" s="156">
        <v>0</v>
      </c>
      <c r="DS24" s="156">
        <v>0</v>
      </c>
      <c r="DT24" s="31" t="s">
        <v>267</v>
      </c>
      <c r="DU24" s="174">
        <v>0</v>
      </c>
      <c r="DV24" s="174">
        <v>0</v>
      </c>
      <c r="DW24" s="174" t="s">
        <v>267</v>
      </c>
      <c r="DX24" s="174" t="s">
        <v>267</v>
      </c>
      <c r="DY24" s="174">
        <v>0</v>
      </c>
      <c r="DZ24" s="174" t="s">
        <v>267</v>
      </c>
      <c r="EA24" s="174" t="s">
        <v>267</v>
      </c>
      <c r="EB24" s="179">
        <v>11054</v>
      </c>
      <c r="EC24" s="179">
        <v>0</v>
      </c>
      <c r="ED24" s="179">
        <v>405</v>
      </c>
      <c r="EE24" s="179">
        <v>0</v>
      </c>
      <c r="EF24" s="179">
        <v>0</v>
      </c>
      <c r="EG24" s="179">
        <v>0</v>
      </c>
      <c r="EH24" s="179">
        <v>11459</v>
      </c>
      <c r="EI24" s="31">
        <v>0</v>
      </c>
      <c r="EJ24" s="31">
        <v>0</v>
      </c>
      <c r="EK24" s="31">
        <v>0</v>
      </c>
      <c r="EL24" s="31" t="e">
        <v>#DIV/0!</v>
      </c>
      <c r="EM24" s="31">
        <v>9</v>
      </c>
      <c r="EN24" s="31">
        <v>2</v>
      </c>
      <c r="EO24" s="31">
        <v>73</v>
      </c>
      <c r="EP24" s="31">
        <v>1</v>
      </c>
      <c r="EQ24" s="31">
        <v>0</v>
      </c>
      <c r="ER24" s="31">
        <v>0</v>
      </c>
      <c r="ES24" s="31">
        <v>299</v>
      </c>
      <c r="ET24" s="109">
        <v>17.5</v>
      </c>
      <c r="EU24" s="113">
        <v>0.3</v>
      </c>
      <c r="EV24" s="31">
        <v>33</v>
      </c>
      <c r="EW24" s="31">
        <v>72</v>
      </c>
      <c r="EX24" s="31">
        <v>72</v>
      </c>
      <c r="EY24" s="66">
        <v>4</v>
      </c>
      <c r="EZ24" s="385" t="s">
        <v>598</v>
      </c>
    </row>
    <row r="25" spans="1:156" ht="40.5" x14ac:dyDescent="0.25">
      <c r="A25" s="368" t="s">
        <v>570</v>
      </c>
      <c r="B25" s="372" t="s">
        <v>569</v>
      </c>
      <c r="C25" s="378" t="s">
        <v>570</v>
      </c>
      <c r="D25" s="378" t="s">
        <v>571</v>
      </c>
      <c r="E25" s="378" t="s">
        <v>572</v>
      </c>
      <c r="F25" s="378" t="s">
        <v>573</v>
      </c>
      <c r="G25" s="378" t="s">
        <v>574</v>
      </c>
      <c r="H25" s="378" t="s">
        <v>575</v>
      </c>
      <c r="I25" s="378" t="s">
        <v>576</v>
      </c>
      <c r="J25" s="378" t="s">
        <v>577</v>
      </c>
      <c r="K25" s="378" t="s">
        <v>578</v>
      </c>
      <c r="L25" s="378" t="s">
        <v>579</v>
      </c>
      <c r="M25" s="378" t="s">
        <v>570</v>
      </c>
      <c r="N25" s="378">
        <v>49000</v>
      </c>
      <c r="O25" s="378" t="s">
        <v>580</v>
      </c>
      <c r="P25" s="378" t="s">
        <v>581</v>
      </c>
      <c r="Q25" s="378" t="s">
        <v>582</v>
      </c>
      <c r="R25" s="378" t="s">
        <v>583</v>
      </c>
      <c r="S25" s="378" t="s">
        <v>583</v>
      </c>
      <c r="T25" s="378" t="s">
        <v>584</v>
      </c>
      <c r="U25" s="378" t="s">
        <v>585</v>
      </c>
      <c r="V25" s="378" t="s">
        <v>586</v>
      </c>
      <c r="W25" s="365">
        <v>107624</v>
      </c>
      <c r="X25" s="365">
        <v>103876</v>
      </c>
      <c r="Y25" s="365">
        <v>3748</v>
      </c>
      <c r="Z25" s="355">
        <v>4.2131819103630095</v>
      </c>
      <c r="AA25" s="355">
        <v>4.2866132950969851</v>
      </c>
      <c r="AB25" s="325" t="s">
        <v>316</v>
      </c>
      <c r="AC25" s="325">
        <v>0.98503691273867933</v>
      </c>
      <c r="AD25" s="325" t="s">
        <v>587</v>
      </c>
      <c r="AE25" s="325">
        <v>51</v>
      </c>
      <c r="AF25" s="325">
        <v>25107</v>
      </c>
      <c r="AG25" s="325">
        <v>0</v>
      </c>
      <c r="AH25" s="325">
        <v>24655</v>
      </c>
      <c r="AI25" s="325">
        <v>0</v>
      </c>
      <c r="AJ25" s="150">
        <v>0.9728</v>
      </c>
      <c r="AK25" s="150">
        <v>0.96510000000000007</v>
      </c>
      <c r="AL25" s="150">
        <v>0</v>
      </c>
      <c r="AM25" s="150">
        <v>0</v>
      </c>
      <c r="AN25" s="150">
        <v>0</v>
      </c>
      <c r="AO25" s="150">
        <v>0.95899999999999996</v>
      </c>
      <c r="AP25" s="150">
        <v>0.9546</v>
      </c>
      <c r="AQ25" s="150">
        <v>0</v>
      </c>
      <c r="AR25" s="156">
        <v>39284802.329999998</v>
      </c>
      <c r="AS25" s="156">
        <v>7845923.6399999997</v>
      </c>
      <c r="AT25" s="156">
        <v>1411997.87</v>
      </c>
      <c r="AU25" s="156">
        <v>25341880.329999998</v>
      </c>
      <c r="AV25" s="156">
        <v>591523.61</v>
      </c>
      <c r="AW25" s="156">
        <v>716418.28</v>
      </c>
      <c r="AX25" s="157">
        <v>2372198.63</v>
      </c>
      <c r="AY25" s="156">
        <v>0</v>
      </c>
      <c r="AZ25" s="156">
        <v>5234195.25</v>
      </c>
      <c r="BA25" s="156">
        <v>0</v>
      </c>
      <c r="BB25" s="156">
        <v>7349326.0499999998</v>
      </c>
      <c r="BC25" s="156">
        <v>94654315.989999995</v>
      </c>
      <c r="BD25" s="156">
        <v>100093.98</v>
      </c>
      <c r="BE25" s="156">
        <v>18061502.34</v>
      </c>
      <c r="BF25" s="156">
        <v>578066.02</v>
      </c>
      <c r="BG25" s="156">
        <v>7138658.6200000001</v>
      </c>
      <c r="BH25" s="156">
        <v>0</v>
      </c>
      <c r="BI25" s="156">
        <v>0</v>
      </c>
      <c r="BJ25" s="156">
        <v>20104981.43</v>
      </c>
      <c r="BK25" s="156">
        <v>2865733.02</v>
      </c>
      <c r="BL25" s="156">
        <v>0</v>
      </c>
      <c r="BM25" s="156">
        <v>6434965.4000000004</v>
      </c>
      <c r="BN25" s="156">
        <v>2395197.2000000002</v>
      </c>
      <c r="BO25" s="156">
        <v>4295157</v>
      </c>
      <c r="BP25" s="156">
        <v>10315479.810000001</v>
      </c>
      <c r="BQ25" s="156">
        <v>4584760</v>
      </c>
      <c r="BR25" s="156">
        <v>0</v>
      </c>
      <c r="BS25" s="156">
        <v>0</v>
      </c>
      <c r="BT25" s="156">
        <v>0</v>
      </c>
      <c r="BU25" s="156">
        <v>0</v>
      </c>
      <c r="BV25" s="156">
        <v>2627743.85</v>
      </c>
      <c r="BW25" s="156">
        <v>0</v>
      </c>
      <c r="BX25" s="156">
        <v>1632735.79</v>
      </c>
      <c r="BY25" s="156">
        <v>81135074.460000008</v>
      </c>
      <c r="BZ25" s="156">
        <v>154133590.53</v>
      </c>
      <c r="CA25" s="156">
        <v>14839</v>
      </c>
      <c r="CB25" s="156">
        <v>9217549.8900000006</v>
      </c>
      <c r="CC25" s="156">
        <v>2744</v>
      </c>
      <c r="CD25" s="156">
        <v>144916040.63999999</v>
      </c>
      <c r="CE25" s="156">
        <v>12095</v>
      </c>
      <c r="CF25" s="156">
        <v>1569</v>
      </c>
      <c r="CG25" s="156">
        <v>6190</v>
      </c>
      <c r="CH25" s="156">
        <v>1</v>
      </c>
      <c r="CI25" s="156">
        <v>25</v>
      </c>
      <c r="CJ25" s="156">
        <v>1570</v>
      </c>
      <c r="CK25" s="156">
        <v>6215</v>
      </c>
      <c r="CL25" s="156">
        <v>615073.92000000004</v>
      </c>
      <c r="CM25" s="156">
        <v>123014.78400000001</v>
      </c>
      <c r="CN25" s="156">
        <v>22142.661120000001</v>
      </c>
      <c r="CO25" s="156">
        <v>760231.36511999997</v>
      </c>
      <c r="CP25" s="168">
        <v>3720</v>
      </c>
      <c r="CQ25" s="168">
        <v>344</v>
      </c>
      <c r="CR25" s="168">
        <v>20649</v>
      </c>
      <c r="CS25" s="168">
        <v>3775</v>
      </c>
      <c r="CT25" s="168">
        <v>28488</v>
      </c>
      <c r="CU25" s="168">
        <v>512515</v>
      </c>
      <c r="CV25" s="168">
        <v>783</v>
      </c>
      <c r="CW25" s="168">
        <v>616</v>
      </c>
      <c r="CX25" s="168">
        <v>223</v>
      </c>
      <c r="CY25" s="168">
        <v>1622</v>
      </c>
      <c r="CZ25" s="168">
        <v>44745</v>
      </c>
      <c r="DA25" s="168">
        <v>30110</v>
      </c>
      <c r="DB25" s="168">
        <v>557260</v>
      </c>
      <c r="DC25" s="168">
        <v>53413771.200000003</v>
      </c>
      <c r="DD25" s="168">
        <v>10682754.240000002</v>
      </c>
      <c r="DE25" s="168">
        <v>1922895.7632000002</v>
      </c>
      <c r="DF25" s="168">
        <v>66019421.203200012</v>
      </c>
      <c r="DG25" s="168">
        <v>7241</v>
      </c>
      <c r="DH25" s="168">
        <v>7</v>
      </c>
      <c r="DI25" s="168">
        <v>162</v>
      </c>
      <c r="DJ25" s="168">
        <v>1348</v>
      </c>
      <c r="DK25" s="168">
        <v>18</v>
      </c>
      <c r="DL25" s="168">
        <v>21</v>
      </c>
      <c r="DM25" s="168">
        <v>111</v>
      </c>
      <c r="DN25" s="168">
        <v>8908</v>
      </c>
      <c r="DO25" s="168">
        <v>151793</v>
      </c>
      <c r="DP25" s="156">
        <v>18717989.879999995</v>
      </c>
      <c r="DQ25" s="156">
        <v>3743597.9760000026</v>
      </c>
      <c r="DR25" s="156">
        <v>673847.63567999995</v>
      </c>
      <c r="DS25" s="156">
        <v>23135435.49168</v>
      </c>
      <c r="DT25" s="31" t="s">
        <v>267</v>
      </c>
      <c r="DU25" s="174">
        <v>0</v>
      </c>
      <c r="DV25" s="174" t="s">
        <v>267</v>
      </c>
      <c r="DW25" s="174" t="s">
        <v>267</v>
      </c>
      <c r="DX25" s="174" t="s">
        <v>267</v>
      </c>
      <c r="DY25" s="174" t="s">
        <v>267</v>
      </c>
      <c r="DZ25" s="174" t="s">
        <v>267</v>
      </c>
      <c r="EA25" s="174" t="s">
        <v>267</v>
      </c>
      <c r="EB25" s="179">
        <v>37298</v>
      </c>
      <c r="EC25" s="179">
        <v>169</v>
      </c>
      <c r="ED25" s="179">
        <v>2971</v>
      </c>
      <c r="EE25" s="179">
        <v>21</v>
      </c>
      <c r="EF25" s="179">
        <v>111</v>
      </c>
      <c r="EG25" s="179">
        <v>18</v>
      </c>
      <c r="EH25" s="179">
        <v>40588</v>
      </c>
      <c r="EI25" s="31">
        <v>0</v>
      </c>
      <c r="EJ25" s="31">
        <v>0</v>
      </c>
      <c r="EK25" s="31">
        <v>0</v>
      </c>
      <c r="EL25" s="31" t="e">
        <v>#DIV/0!</v>
      </c>
      <c r="EM25" s="31">
        <v>24</v>
      </c>
      <c r="EN25" s="31">
        <v>2</v>
      </c>
      <c r="EO25" s="31">
        <v>202</v>
      </c>
      <c r="EP25" s="31">
        <v>200</v>
      </c>
      <c r="EQ25" s="31">
        <v>0</v>
      </c>
      <c r="ER25" s="31">
        <v>0</v>
      </c>
      <c r="ES25" s="31">
        <v>438.26</v>
      </c>
      <c r="ET25" s="109">
        <v>20.363636363636363</v>
      </c>
      <c r="EU25" s="113">
        <v>0.2</v>
      </c>
      <c r="EV25" s="31">
        <v>106</v>
      </c>
      <c r="EW25" s="31">
        <v>112</v>
      </c>
      <c r="EX25" s="31">
        <v>112</v>
      </c>
      <c r="EY25" s="66">
        <v>3</v>
      </c>
      <c r="EZ25" s="385" t="s">
        <v>1926</v>
      </c>
    </row>
    <row r="26" spans="1:156" x14ac:dyDescent="0.25">
      <c r="A26" s="368" t="s">
        <v>22</v>
      </c>
      <c r="B26" s="374" t="s">
        <v>1348</v>
      </c>
      <c r="C26" s="380" t="s">
        <v>22</v>
      </c>
      <c r="D26" s="380" t="s">
        <v>22</v>
      </c>
      <c r="E26" s="380" t="s">
        <v>604</v>
      </c>
      <c r="F26" s="380" t="s">
        <v>591</v>
      </c>
      <c r="G26" s="380" t="s">
        <v>271</v>
      </c>
      <c r="H26" s="380" t="s">
        <v>1349</v>
      </c>
      <c r="I26" s="380" t="s">
        <v>1350</v>
      </c>
      <c r="J26" s="380" t="s">
        <v>1351</v>
      </c>
      <c r="K26" s="380" t="s">
        <v>1352</v>
      </c>
      <c r="L26" s="380" t="s">
        <v>1353</v>
      </c>
      <c r="M26" s="380" t="s">
        <v>22</v>
      </c>
      <c r="N26" s="380">
        <v>48500</v>
      </c>
      <c r="O26" s="380" t="s">
        <v>1354</v>
      </c>
      <c r="P26" s="380" t="s">
        <v>1355</v>
      </c>
      <c r="Q26" s="380">
        <v>3777730009</v>
      </c>
      <c r="R26" s="380" t="s">
        <v>1356</v>
      </c>
      <c r="S26" s="380"/>
      <c r="T26" s="380" t="s">
        <v>1357</v>
      </c>
      <c r="U26" s="380" t="s">
        <v>1358</v>
      </c>
      <c r="V26" s="380" t="s">
        <v>990</v>
      </c>
      <c r="W26" s="359">
        <v>27494</v>
      </c>
      <c r="X26" s="359">
        <v>15002</v>
      </c>
      <c r="Y26" s="359">
        <v>12492</v>
      </c>
      <c r="Z26" s="362">
        <v>4.0058744993324433</v>
      </c>
      <c r="AA26" s="362">
        <v>4.0319694969936943</v>
      </c>
      <c r="AB26" s="335" t="s">
        <v>283</v>
      </c>
      <c r="AC26" s="335">
        <v>0.88778088976146918</v>
      </c>
      <c r="AD26" s="335" t="s">
        <v>1359</v>
      </c>
      <c r="AE26" s="359">
        <v>39</v>
      </c>
      <c r="AF26" s="359">
        <v>6819</v>
      </c>
      <c r="AG26" s="359">
        <v>0</v>
      </c>
      <c r="AH26" s="359">
        <v>3745</v>
      </c>
      <c r="AI26" s="359">
        <v>0</v>
      </c>
      <c r="AJ26" s="152">
        <v>0.98129999999999995</v>
      </c>
      <c r="AK26" s="152">
        <v>0.96589999999999998</v>
      </c>
      <c r="AL26" s="152">
        <v>0.93819999999999992</v>
      </c>
      <c r="AM26" s="152">
        <v>0</v>
      </c>
      <c r="AN26" s="152">
        <v>0</v>
      </c>
      <c r="AO26" s="152">
        <v>0.95299999999999996</v>
      </c>
      <c r="AP26" s="152">
        <v>0.92130000000000001</v>
      </c>
      <c r="AQ26" s="152">
        <v>0</v>
      </c>
      <c r="AR26" s="163">
        <v>3770152.37</v>
      </c>
      <c r="AS26" s="163">
        <v>802539.69</v>
      </c>
      <c r="AT26" s="163">
        <v>146124.15</v>
      </c>
      <c r="AU26" s="163">
        <v>1200338.8500000001</v>
      </c>
      <c r="AV26" s="163">
        <v>26037.53</v>
      </c>
      <c r="AW26" s="163">
        <v>0</v>
      </c>
      <c r="AX26" s="163">
        <v>78348.75</v>
      </c>
      <c r="AY26" s="163">
        <v>0</v>
      </c>
      <c r="AZ26" s="163">
        <v>40610</v>
      </c>
      <c r="BA26" s="163">
        <v>0</v>
      </c>
      <c r="BB26" s="163">
        <v>0</v>
      </c>
      <c r="BC26" s="164">
        <v>6064151.3400000017</v>
      </c>
      <c r="BD26" s="163">
        <v>0</v>
      </c>
      <c r="BE26" s="163">
        <v>5512824</v>
      </c>
      <c r="BF26" s="163">
        <v>0</v>
      </c>
      <c r="BG26" s="163">
        <v>0</v>
      </c>
      <c r="BH26" s="163">
        <v>0</v>
      </c>
      <c r="BI26" s="163">
        <v>0</v>
      </c>
      <c r="BJ26" s="163">
        <v>1839710.21</v>
      </c>
      <c r="BK26" s="163">
        <v>0</v>
      </c>
      <c r="BL26" s="163">
        <v>0</v>
      </c>
      <c r="BM26" s="163">
        <v>0</v>
      </c>
      <c r="BN26" s="163">
        <v>147707.72</v>
      </c>
      <c r="BO26" s="163">
        <v>364036.8</v>
      </c>
      <c r="BP26" s="163">
        <v>276746.69</v>
      </c>
      <c r="BQ26" s="163">
        <v>930351</v>
      </c>
      <c r="BR26" s="163">
        <v>0</v>
      </c>
      <c r="BS26" s="163">
        <v>0</v>
      </c>
      <c r="BT26" s="163">
        <v>0</v>
      </c>
      <c r="BU26" s="163">
        <v>0</v>
      </c>
      <c r="BV26" s="163">
        <v>155612.14000000001</v>
      </c>
      <c r="BW26" s="163">
        <v>0</v>
      </c>
      <c r="BX26" s="163">
        <v>0</v>
      </c>
      <c r="BY26" s="163">
        <v>9226988.5600000005</v>
      </c>
      <c r="BZ26" s="163">
        <v>16386910.789999999</v>
      </c>
      <c r="CA26" s="163">
        <v>3433</v>
      </c>
      <c r="CB26" s="163">
        <v>1619209.78</v>
      </c>
      <c r="CC26" s="163">
        <v>1052</v>
      </c>
      <c r="CD26" s="163">
        <v>14767701.01</v>
      </c>
      <c r="CE26" s="163">
        <v>2381</v>
      </c>
      <c r="CF26" s="163">
        <v>0</v>
      </c>
      <c r="CG26" s="163">
        <v>0</v>
      </c>
      <c r="CH26" s="163">
        <v>0</v>
      </c>
      <c r="CI26" s="163">
        <v>0</v>
      </c>
      <c r="CJ26" s="163">
        <v>0</v>
      </c>
      <c r="CK26" s="163">
        <v>0</v>
      </c>
      <c r="CL26" s="163">
        <v>0</v>
      </c>
      <c r="CM26" s="163">
        <v>0</v>
      </c>
      <c r="CN26" s="163">
        <v>0</v>
      </c>
      <c r="CO26" s="163">
        <v>0</v>
      </c>
      <c r="CP26" s="136">
        <v>0</v>
      </c>
      <c r="CQ26" s="136">
        <v>289</v>
      </c>
      <c r="CR26" s="136">
        <v>5700</v>
      </c>
      <c r="CS26" s="136">
        <v>3</v>
      </c>
      <c r="CT26" s="136">
        <v>5992</v>
      </c>
      <c r="CU26" s="136">
        <v>89028</v>
      </c>
      <c r="CV26" s="136">
        <v>81</v>
      </c>
      <c r="CW26" s="136">
        <v>21</v>
      </c>
      <c r="CX26" s="136">
        <v>49</v>
      </c>
      <c r="CY26" s="136">
        <v>151</v>
      </c>
      <c r="CZ26" s="136">
        <v>2512</v>
      </c>
      <c r="DA26" s="136">
        <v>6143</v>
      </c>
      <c r="DB26" s="136">
        <v>91540</v>
      </c>
      <c r="DC26" s="136">
        <v>7708226.5199999996</v>
      </c>
      <c r="DD26" s="136">
        <v>1541645.3040000002</v>
      </c>
      <c r="DE26" s="136">
        <v>277496.15471999999</v>
      </c>
      <c r="DF26" s="136">
        <v>9527367.9787200019</v>
      </c>
      <c r="DG26" s="136">
        <v>0</v>
      </c>
      <c r="DH26" s="136">
        <v>0</v>
      </c>
      <c r="DI26" s="136">
        <v>0</v>
      </c>
      <c r="DJ26" s="136">
        <v>0</v>
      </c>
      <c r="DK26" s="136">
        <v>0</v>
      </c>
      <c r="DL26" s="136">
        <v>0</v>
      </c>
      <c r="DM26" s="136">
        <v>0</v>
      </c>
      <c r="DN26" s="136">
        <v>0</v>
      </c>
      <c r="DO26" s="136">
        <v>0</v>
      </c>
      <c r="DP26" s="163">
        <v>0</v>
      </c>
      <c r="DQ26" s="163">
        <v>0</v>
      </c>
      <c r="DR26" s="163">
        <v>0</v>
      </c>
      <c r="DS26" s="163">
        <v>0</v>
      </c>
      <c r="DT26" s="142" t="s">
        <v>267</v>
      </c>
      <c r="DU26" s="171">
        <v>0</v>
      </c>
      <c r="DV26" s="171">
        <v>0</v>
      </c>
      <c r="DW26" s="171" t="s">
        <v>267</v>
      </c>
      <c r="DX26" s="171" t="s">
        <v>267</v>
      </c>
      <c r="DY26" s="171">
        <v>0</v>
      </c>
      <c r="DZ26" s="171">
        <v>0</v>
      </c>
      <c r="EA26" s="171" t="s">
        <v>267</v>
      </c>
      <c r="EB26" s="177">
        <v>5992</v>
      </c>
      <c r="EC26" s="177">
        <v>0</v>
      </c>
      <c r="ED26" s="177">
        <v>151</v>
      </c>
      <c r="EE26" s="177">
        <v>0</v>
      </c>
      <c r="EF26" s="177">
        <v>0</v>
      </c>
      <c r="EG26" s="177">
        <v>0</v>
      </c>
      <c r="EH26" s="177">
        <v>6143</v>
      </c>
      <c r="EI26" s="133">
        <v>0</v>
      </c>
      <c r="EJ26" s="133">
        <v>0</v>
      </c>
      <c r="EK26" s="133">
        <v>0</v>
      </c>
      <c r="EL26" s="144" t="e">
        <v>#DIV/0!</v>
      </c>
      <c r="EM26" s="133">
        <v>7</v>
      </c>
      <c r="EN26" s="133">
        <v>1</v>
      </c>
      <c r="EO26" s="133">
        <v>2</v>
      </c>
      <c r="EP26" s="133">
        <v>0</v>
      </c>
      <c r="EQ26" s="133">
        <v>0</v>
      </c>
      <c r="ER26" s="133">
        <v>0</v>
      </c>
      <c r="ES26" s="133">
        <v>52.6</v>
      </c>
      <c r="ET26" s="133">
        <v>16.714285714285715</v>
      </c>
      <c r="EU26" s="142">
        <v>0.3</v>
      </c>
      <c r="EV26" s="145">
        <v>31</v>
      </c>
      <c r="EW26" s="145">
        <v>56</v>
      </c>
      <c r="EX26" s="145">
        <v>56</v>
      </c>
      <c r="EY26" s="145">
        <v>10</v>
      </c>
      <c r="EZ26" s="385" t="s">
        <v>598</v>
      </c>
    </row>
    <row r="27" spans="1:156" ht="27" x14ac:dyDescent="0.25">
      <c r="A27" s="368" t="s">
        <v>320</v>
      </c>
      <c r="B27" s="372" t="s">
        <v>319</v>
      </c>
      <c r="C27" s="378" t="s">
        <v>320</v>
      </c>
      <c r="D27" s="378" t="s">
        <v>320</v>
      </c>
      <c r="E27" s="378" t="s">
        <v>321</v>
      </c>
      <c r="F27" s="378" t="s">
        <v>322</v>
      </c>
      <c r="G27" s="378" t="s">
        <v>323</v>
      </c>
      <c r="H27" s="378" t="s">
        <v>290</v>
      </c>
      <c r="I27" s="378" t="s">
        <v>324</v>
      </c>
      <c r="J27" s="378" t="s">
        <v>325</v>
      </c>
      <c r="K27" s="378" t="s">
        <v>326</v>
      </c>
      <c r="L27" s="378" t="s">
        <v>327</v>
      </c>
      <c r="M27" s="378" t="s">
        <v>320</v>
      </c>
      <c r="N27" s="378">
        <v>46200</v>
      </c>
      <c r="O27" s="378" t="s">
        <v>328</v>
      </c>
      <c r="P27" s="378" t="s">
        <v>329</v>
      </c>
      <c r="Q27" s="378">
        <v>4999922550</v>
      </c>
      <c r="R27" s="378" t="s">
        <v>331</v>
      </c>
      <c r="S27" s="378" t="s">
        <v>331</v>
      </c>
      <c r="T27" s="378" t="s">
        <v>332</v>
      </c>
      <c r="U27" s="378" t="s">
        <v>333</v>
      </c>
      <c r="V27" s="378" t="s">
        <v>334</v>
      </c>
      <c r="W27" s="365">
        <v>19530.515373155591</v>
      </c>
      <c r="X27" s="365">
        <v>19737</v>
      </c>
      <c r="Y27" s="365">
        <v>-206.48462684440892</v>
      </c>
      <c r="Z27" s="355">
        <v>5.7879765395894429</v>
      </c>
      <c r="AA27" s="355">
        <v>4.1483677513074744</v>
      </c>
      <c r="AB27" s="325" t="s">
        <v>283</v>
      </c>
      <c r="AC27" s="325">
        <v>2.1252478299391919</v>
      </c>
      <c r="AD27" s="325" t="s">
        <v>335</v>
      </c>
      <c r="AE27" s="325">
        <v>57</v>
      </c>
      <c r="AF27" s="325">
        <v>4708</v>
      </c>
      <c r="AG27" s="325">
        <v>0</v>
      </c>
      <c r="AH27" s="325">
        <v>3410</v>
      </c>
      <c r="AI27" s="325">
        <v>0</v>
      </c>
      <c r="AJ27" s="150">
        <v>0.99370000000000003</v>
      </c>
      <c r="AK27" s="150">
        <v>0.98609999999999998</v>
      </c>
      <c r="AL27" s="150">
        <v>0.93819999999999992</v>
      </c>
      <c r="AM27" s="150">
        <v>0</v>
      </c>
      <c r="AN27" s="150">
        <v>0</v>
      </c>
      <c r="AO27" s="150">
        <v>0.96889999999999998</v>
      </c>
      <c r="AP27" s="150">
        <v>0.9345</v>
      </c>
      <c r="AQ27" s="150">
        <v>0</v>
      </c>
      <c r="AR27" s="156">
        <v>3941028.89</v>
      </c>
      <c r="AS27" s="156">
        <v>1006185.4</v>
      </c>
      <c r="AT27" s="156">
        <v>603692.99</v>
      </c>
      <c r="AU27" s="156">
        <v>3259966.61</v>
      </c>
      <c r="AV27" s="156">
        <v>141875</v>
      </c>
      <c r="AW27" s="156">
        <v>282526.07</v>
      </c>
      <c r="AX27" s="157">
        <v>78637.960000000006</v>
      </c>
      <c r="AY27" s="156">
        <v>545955.73</v>
      </c>
      <c r="AZ27" s="156">
        <v>801634.36</v>
      </c>
      <c r="BA27" s="156">
        <v>545955.73</v>
      </c>
      <c r="BB27" s="156">
        <v>453187.62</v>
      </c>
      <c r="BC27" s="156">
        <v>11270988.630000001</v>
      </c>
      <c r="BD27" s="156">
        <v>0</v>
      </c>
      <c r="BE27" s="156">
        <v>3608948.51</v>
      </c>
      <c r="BF27" s="156">
        <v>0</v>
      </c>
      <c r="BG27" s="156">
        <v>0</v>
      </c>
      <c r="BH27" s="156">
        <v>0</v>
      </c>
      <c r="BI27" s="156">
        <v>0</v>
      </c>
      <c r="BJ27" s="156">
        <v>3104462.31</v>
      </c>
      <c r="BK27" s="156">
        <v>781888.7</v>
      </c>
      <c r="BL27" s="156">
        <v>0</v>
      </c>
      <c r="BM27" s="156">
        <v>235743.73</v>
      </c>
      <c r="BN27" s="156">
        <v>873293.39</v>
      </c>
      <c r="BO27" s="156">
        <v>1052074.8999999999</v>
      </c>
      <c r="BP27" s="156">
        <v>357271.88</v>
      </c>
      <c r="BQ27" s="156">
        <v>145409</v>
      </c>
      <c r="BR27" s="156">
        <v>0</v>
      </c>
      <c r="BS27" s="156">
        <v>0</v>
      </c>
      <c r="BT27" s="156">
        <v>0</v>
      </c>
      <c r="BU27" s="156">
        <v>0</v>
      </c>
      <c r="BV27" s="156">
        <v>1868255.25</v>
      </c>
      <c r="BW27" s="156">
        <v>0</v>
      </c>
      <c r="BX27" s="156">
        <v>47618.73</v>
      </c>
      <c r="BY27" s="156">
        <v>12074966.399999999</v>
      </c>
      <c r="BZ27" s="156">
        <v>4656024.0999999996</v>
      </c>
      <c r="CA27" s="156">
        <v>1627</v>
      </c>
      <c r="CB27" s="156">
        <v>1188341.97</v>
      </c>
      <c r="CC27" s="156">
        <v>1065</v>
      </c>
      <c r="CD27" s="156">
        <v>3467682.13</v>
      </c>
      <c r="CE27" s="156">
        <v>562</v>
      </c>
      <c r="CF27" s="156">
        <v>1359</v>
      </c>
      <c r="CG27" s="156">
        <v>1594</v>
      </c>
      <c r="CH27" s="156">
        <v>0</v>
      </c>
      <c r="CI27" s="156">
        <v>0</v>
      </c>
      <c r="CJ27" s="156">
        <v>1359</v>
      </c>
      <c r="CK27" s="156">
        <v>1594</v>
      </c>
      <c r="CL27" s="156">
        <v>1559.7599999999998</v>
      </c>
      <c r="CM27" s="156">
        <v>311.952</v>
      </c>
      <c r="CN27" s="156">
        <v>56.15135999999999</v>
      </c>
      <c r="CO27" s="156">
        <v>1927.8633599999998</v>
      </c>
      <c r="CP27" s="168">
        <v>0</v>
      </c>
      <c r="CQ27" s="168">
        <v>0</v>
      </c>
      <c r="CR27" s="168">
        <v>5138</v>
      </c>
      <c r="CS27" s="168">
        <v>0</v>
      </c>
      <c r="CT27" s="168">
        <v>5138</v>
      </c>
      <c r="CU27" s="168">
        <v>102760</v>
      </c>
      <c r="CV27" s="168">
        <v>86</v>
      </c>
      <c r="CW27" s="168">
        <v>73</v>
      </c>
      <c r="CX27" s="168">
        <v>64</v>
      </c>
      <c r="CY27" s="168">
        <v>223</v>
      </c>
      <c r="CZ27" s="168">
        <v>5346</v>
      </c>
      <c r="DA27" s="168">
        <v>5361</v>
      </c>
      <c r="DB27" s="168">
        <v>108106</v>
      </c>
      <c r="DC27" s="168">
        <v>6410277.4800000004</v>
      </c>
      <c r="DD27" s="168">
        <v>1282055.4960000003</v>
      </c>
      <c r="DE27" s="168">
        <v>230769.98928000001</v>
      </c>
      <c r="DF27" s="168">
        <v>7923102.9652800001</v>
      </c>
      <c r="DG27" s="168">
        <v>1432</v>
      </c>
      <c r="DH27" s="168">
        <v>10</v>
      </c>
      <c r="DI27" s="168">
        <v>0</v>
      </c>
      <c r="DJ27" s="168">
        <v>88</v>
      </c>
      <c r="DK27" s="168">
        <v>13</v>
      </c>
      <c r="DL27" s="168">
        <v>4</v>
      </c>
      <c r="DM27" s="168">
        <v>0</v>
      </c>
      <c r="DN27" s="168">
        <v>1547</v>
      </c>
      <c r="DO27" s="168">
        <v>34448</v>
      </c>
      <c r="DP27" s="156">
        <v>3489393.12</v>
      </c>
      <c r="DQ27" s="156">
        <v>697878.62400000007</v>
      </c>
      <c r="DR27" s="156">
        <v>125618.15231999996</v>
      </c>
      <c r="DS27" s="156">
        <v>4312889.8963200003</v>
      </c>
      <c r="DT27" s="31" t="s">
        <v>267</v>
      </c>
      <c r="DU27" s="174">
        <v>0</v>
      </c>
      <c r="DV27" s="174">
        <v>0</v>
      </c>
      <c r="DW27" s="174" t="s">
        <v>267</v>
      </c>
      <c r="DX27" s="174" t="s">
        <v>267</v>
      </c>
      <c r="DY27" s="174">
        <v>0</v>
      </c>
      <c r="DZ27" s="174" t="s">
        <v>267</v>
      </c>
      <c r="EA27" s="174" t="s">
        <v>267</v>
      </c>
      <c r="EB27" s="179">
        <v>7929</v>
      </c>
      <c r="EC27" s="179">
        <v>10</v>
      </c>
      <c r="ED27" s="179">
        <v>311</v>
      </c>
      <c r="EE27" s="179">
        <v>4</v>
      </c>
      <c r="EF27" s="179">
        <v>0</v>
      </c>
      <c r="EG27" s="179">
        <v>13</v>
      </c>
      <c r="EH27" s="179">
        <v>8267</v>
      </c>
      <c r="EI27" s="31">
        <v>0</v>
      </c>
      <c r="EJ27" s="31">
        <v>0</v>
      </c>
      <c r="EK27" s="31">
        <v>0</v>
      </c>
      <c r="EL27" s="31">
        <v>0</v>
      </c>
      <c r="EM27" s="31">
        <v>21</v>
      </c>
      <c r="EN27" s="31">
        <v>0</v>
      </c>
      <c r="EO27" s="31">
        <v>0</v>
      </c>
      <c r="EP27" s="31">
        <v>0</v>
      </c>
      <c r="EQ27" s="31">
        <v>0</v>
      </c>
      <c r="ER27" s="31">
        <v>0</v>
      </c>
      <c r="ES27" s="31">
        <v>215.8</v>
      </c>
      <c r="ET27" s="109">
        <v>15</v>
      </c>
      <c r="EU27" s="113">
        <v>0.15</v>
      </c>
      <c r="EV27" s="31">
        <v>34</v>
      </c>
      <c r="EW27" s="31">
        <v>154</v>
      </c>
      <c r="EX27" s="31">
        <v>154</v>
      </c>
      <c r="EY27" s="66">
        <v>20</v>
      </c>
      <c r="EZ27" s="385" t="s">
        <v>1926</v>
      </c>
    </row>
    <row r="28" spans="1:156" ht="45" x14ac:dyDescent="0.25">
      <c r="A28" s="368" t="s">
        <v>1684</v>
      </c>
      <c r="B28" s="373" t="s">
        <v>1682</v>
      </c>
      <c r="C28" s="378" t="s">
        <v>1683</v>
      </c>
      <c r="D28" s="378" t="s">
        <v>1684</v>
      </c>
      <c r="E28" s="378" t="s">
        <v>604</v>
      </c>
      <c r="F28" s="378" t="s">
        <v>591</v>
      </c>
      <c r="G28" s="378" t="s">
        <v>942</v>
      </c>
      <c r="H28" s="378" t="s">
        <v>290</v>
      </c>
      <c r="I28" s="378" t="s">
        <v>704</v>
      </c>
      <c r="J28" s="378" t="s">
        <v>1685</v>
      </c>
      <c r="K28" s="378" t="s">
        <v>1686</v>
      </c>
      <c r="L28" s="378" t="s">
        <v>1687</v>
      </c>
      <c r="M28" s="378" t="s">
        <v>1683</v>
      </c>
      <c r="N28" s="378">
        <v>49170</v>
      </c>
      <c r="O28" s="378" t="s">
        <v>1688</v>
      </c>
      <c r="P28" s="378" t="s">
        <v>1689</v>
      </c>
      <c r="Q28" s="378" t="s">
        <v>1690</v>
      </c>
      <c r="R28" s="378" t="s">
        <v>1691</v>
      </c>
      <c r="S28" s="378">
        <v>0</v>
      </c>
      <c r="T28" s="378" t="s">
        <v>1692</v>
      </c>
      <c r="U28" s="378" t="s">
        <v>1693</v>
      </c>
      <c r="V28" s="378" t="s">
        <v>1694</v>
      </c>
      <c r="W28" s="365">
        <v>6496</v>
      </c>
      <c r="X28" s="365">
        <v>5284</v>
      </c>
      <c r="Y28" s="365">
        <v>1212</v>
      </c>
      <c r="Z28" s="355">
        <v>4.0490421455938694</v>
      </c>
      <c r="AA28" s="355">
        <v>4.0123533045089559</v>
      </c>
      <c r="AB28" s="325" t="s">
        <v>397</v>
      </c>
      <c r="AC28" s="325">
        <v>2.7844999814910842</v>
      </c>
      <c r="AD28" s="325" t="s">
        <v>743</v>
      </c>
      <c r="AE28" s="325">
        <v>20</v>
      </c>
      <c r="AF28" s="325">
        <v>1619</v>
      </c>
      <c r="AG28" s="325">
        <v>0</v>
      </c>
      <c r="AH28" s="325">
        <v>1305</v>
      </c>
      <c r="AI28" s="325">
        <v>0</v>
      </c>
      <c r="AJ28" s="31">
        <v>0.997</v>
      </c>
      <c r="AK28" s="31">
        <v>0.96870000000000001</v>
      </c>
      <c r="AL28" s="31">
        <v>0.93819999999999992</v>
      </c>
      <c r="AM28" s="31">
        <v>0</v>
      </c>
      <c r="AN28" s="31">
        <v>0</v>
      </c>
      <c r="AO28" s="31">
        <v>0.98199999999999998</v>
      </c>
      <c r="AP28" s="31">
        <v>0.95669999999999999</v>
      </c>
      <c r="AQ28" s="31">
        <v>0</v>
      </c>
      <c r="AR28" s="31">
        <v>473316.88</v>
      </c>
      <c r="AS28" s="31">
        <v>118329.22</v>
      </c>
      <c r="AT28" s="31">
        <v>13919.63</v>
      </c>
      <c r="AU28" s="31">
        <v>224877.74</v>
      </c>
      <c r="AV28" s="31">
        <v>9530</v>
      </c>
      <c r="AW28" s="31">
        <v>0</v>
      </c>
      <c r="AX28" s="31">
        <v>52716.95</v>
      </c>
      <c r="AY28" s="31">
        <v>0</v>
      </c>
      <c r="AZ28" s="31">
        <v>0</v>
      </c>
      <c r="BA28" s="31">
        <v>0</v>
      </c>
      <c r="BB28" s="31">
        <v>0</v>
      </c>
      <c r="BC28" s="37">
        <v>892690.41999999993</v>
      </c>
      <c r="BD28" s="31">
        <v>0</v>
      </c>
      <c r="BE28" s="31">
        <v>1961316</v>
      </c>
      <c r="BF28" s="31">
        <v>0</v>
      </c>
      <c r="BG28" s="31">
        <v>373044</v>
      </c>
      <c r="BH28" s="31">
        <v>0</v>
      </c>
      <c r="BI28" s="31">
        <v>0</v>
      </c>
      <c r="BJ28" s="31">
        <v>166511.94</v>
      </c>
      <c r="BK28" s="31">
        <v>0</v>
      </c>
      <c r="BL28" s="31">
        <v>215566.09</v>
      </c>
      <c r="BM28" s="31">
        <v>0</v>
      </c>
      <c r="BN28" s="31">
        <v>36123.949999999997</v>
      </c>
      <c r="BO28" s="31">
        <v>66554.149999999994</v>
      </c>
      <c r="BP28" s="31">
        <v>64800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42332.25</v>
      </c>
      <c r="BW28" s="31">
        <v>0</v>
      </c>
      <c r="BX28" s="31">
        <v>0</v>
      </c>
      <c r="BY28" s="31">
        <v>2926248.38</v>
      </c>
      <c r="BZ28" s="31">
        <v>1689526.47</v>
      </c>
      <c r="CA28" s="31">
        <v>2780</v>
      </c>
      <c r="CB28" s="31">
        <v>551247.59</v>
      </c>
      <c r="CC28" s="31">
        <v>964</v>
      </c>
      <c r="CD28" s="31">
        <v>1138278.8799999999</v>
      </c>
      <c r="CE28" s="31">
        <v>1816</v>
      </c>
      <c r="CF28" s="31">
        <v>2591</v>
      </c>
      <c r="CG28" s="31">
        <v>25910</v>
      </c>
      <c r="CH28" s="31">
        <v>61</v>
      </c>
      <c r="CI28" s="31">
        <v>1220</v>
      </c>
      <c r="CJ28" s="31">
        <v>2652</v>
      </c>
      <c r="CK28" s="31">
        <v>27130</v>
      </c>
      <c r="CL28" s="31">
        <v>1448620.5599999998</v>
      </c>
      <c r="CM28" s="31">
        <v>255451.87199999997</v>
      </c>
      <c r="CN28" s="31">
        <v>45981.336959999993</v>
      </c>
      <c r="CO28" s="31">
        <v>1750053.7689599998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 t="s">
        <v>267</v>
      </c>
      <c r="DU28" s="31">
        <v>0</v>
      </c>
      <c r="DV28" s="31">
        <v>0</v>
      </c>
      <c r="DW28" s="31">
        <v>0</v>
      </c>
      <c r="DX28" s="31" t="s">
        <v>267</v>
      </c>
      <c r="DY28" s="31">
        <v>0</v>
      </c>
      <c r="DZ28" s="31">
        <v>0</v>
      </c>
      <c r="EA28" s="31">
        <v>0</v>
      </c>
      <c r="EB28" s="31">
        <v>2591</v>
      </c>
      <c r="EC28" s="31">
        <v>0</v>
      </c>
      <c r="ED28" s="31">
        <v>61</v>
      </c>
      <c r="EE28" s="31">
        <v>0</v>
      </c>
      <c r="EF28" s="31">
        <v>0</v>
      </c>
      <c r="EG28" s="31">
        <v>0</v>
      </c>
      <c r="EH28" s="37">
        <v>2652</v>
      </c>
      <c r="EI28" s="31">
        <v>0</v>
      </c>
      <c r="EJ28" s="31">
        <v>0</v>
      </c>
      <c r="EK28" s="31">
        <v>0</v>
      </c>
      <c r="EL28" s="31" t="e">
        <v>#DIV/0!</v>
      </c>
      <c r="EM28" s="31">
        <v>3</v>
      </c>
      <c r="EN28" s="31">
        <v>1</v>
      </c>
      <c r="EO28" s="31">
        <v>6</v>
      </c>
      <c r="EP28" s="31">
        <v>5</v>
      </c>
      <c r="EQ28" s="31" t="s">
        <v>1695</v>
      </c>
      <c r="ER28" s="31">
        <v>0</v>
      </c>
      <c r="ES28" s="31">
        <v>47</v>
      </c>
      <c r="ET28" s="31">
        <v>10.333333333333334</v>
      </c>
      <c r="EU28" s="31">
        <v>0.2</v>
      </c>
      <c r="EV28" s="31">
        <v>10</v>
      </c>
      <c r="EW28" s="31">
        <v>70</v>
      </c>
      <c r="EX28" s="31">
        <v>70</v>
      </c>
      <c r="EY28" s="31">
        <v>0</v>
      </c>
      <c r="EZ28" s="385" t="s">
        <v>598</v>
      </c>
    </row>
    <row r="29" spans="1:156" ht="27" x14ac:dyDescent="0.25">
      <c r="A29" s="368" t="s">
        <v>1932</v>
      </c>
      <c r="B29" s="372" t="s">
        <v>757</v>
      </c>
      <c r="C29" s="378" t="s">
        <v>758</v>
      </c>
      <c r="D29" s="378" t="s">
        <v>759</v>
      </c>
      <c r="E29" s="378" t="s">
        <v>604</v>
      </c>
      <c r="F29" s="378" t="s">
        <v>591</v>
      </c>
      <c r="G29" s="378" t="s">
        <v>386</v>
      </c>
      <c r="H29" s="378" t="s">
        <v>760</v>
      </c>
      <c r="I29" s="378" t="s">
        <v>719</v>
      </c>
      <c r="J29" s="378" t="s">
        <v>761</v>
      </c>
      <c r="K29" s="378" t="s">
        <v>762</v>
      </c>
      <c r="L29" s="378" t="s">
        <v>763</v>
      </c>
      <c r="M29" s="378" t="s">
        <v>758</v>
      </c>
      <c r="N29" s="378">
        <v>48950</v>
      </c>
      <c r="O29" s="378" t="s">
        <v>764</v>
      </c>
      <c r="P29" s="378" t="s">
        <v>765</v>
      </c>
      <c r="Q29" s="378" t="s">
        <v>766</v>
      </c>
      <c r="R29" s="378" t="s">
        <v>767</v>
      </c>
      <c r="S29" s="378">
        <v>0</v>
      </c>
      <c r="T29" s="378" t="s">
        <v>768</v>
      </c>
      <c r="U29" s="378" t="s">
        <v>769</v>
      </c>
      <c r="V29" s="378" t="s">
        <v>770</v>
      </c>
      <c r="W29" s="365">
        <v>18266</v>
      </c>
      <c r="X29" s="365">
        <v>5280</v>
      </c>
      <c r="Y29" s="365">
        <v>12986</v>
      </c>
      <c r="Z29" s="355">
        <v>3.7795275590551181</v>
      </c>
      <c r="AA29" s="355">
        <v>4.3059877416313057</v>
      </c>
      <c r="AB29" s="325" t="s">
        <v>771</v>
      </c>
      <c r="AC29" s="325">
        <v>1.171377703579024</v>
      </c>
      <c r="AD29" s="325">
        <v>0</v>
      </c>
      <c r="AE29" s="325">
        <v>131</v>
      </c>
      <c r="AF29" s="325">
        <v>4242</v>
      </c>
      <c r="AG29" s="325">
        <v>0</v>
      </c>
      <c r="AH29" s="325">
        <v>1397</v>
      </c>
      <c r="AI29" s="325">
        <v>0</v>
      </c>
      <c r="AJ29" s="150">
        <v>0.99269999999999992</v>
      </c>
      <c r="AK29" s="150">
        <v>0.89510000000000001</v>
      </c>
      <c r="AL29" s="150">
        <v>0.93819999999999992</v>
      </c>
      <c r="AM29" s="150">
        <v>0</v>
      </c>
      <c r="AN29" s="150">
        <v>0</v>
      </c>
      <c r="AO29" s="150">
        <v>0</v>
      </c>
      <c r="AP29" s="150">
        <v>0</v>
      </c>
      <c r="AQ29" s="150">
        <v>0</v>
      </c>
      <c r="AR29" s="156">
        <v>368484.31</v>
      </c>
      <c r="AS29" s="156">
        <v>116011.77</v>
      </c>
      <c r="AT29" s="156">
        <v>22140.22</v>
      </c>
      <c r="AU29" s="156">
        <v>54889.120000000003</v>
      </c>
      <c r="AV29" s="156">
        <v>59200</v>
      </c>
      <c r="AW29" s="156">
        <v>0</v>
      </c>
      <c r="AX29" s="157">
        <v>0</v>
      </c>
      <c r="AY29" s="156">
        <v>0</v>
      </c>
      <c r="AZ29" s="156">
        <v>0</v>
      </c>
      <c r="BA29" s="156">
        <v>0</v>
      </c>
      <c r="BB29" s="156">
        <v>0</v>
      </c>
      <c r="BC29" s="156">
        <v>620725.42000000004</v>
      </c>
      <c r="BD29" s="156">
        <v>0</v>
      </c>
      <c r="BE29" s="156">
        <v>929058</v>
      </c>
      <c r="BF29" s="156">
        <v>0</v>
      </c>
      <c r="BG29" s="156">
        <v>0</v>
      </c>
      <c r="BH29" s="156">
        <v>0</v>
      </c>
      <c r="BI29" s="156">
        <v>0</v>
      </c>
      <c r="BJ29" s="156">
        <v>247349.76000000001</v>
      </c>
      <c r="BK29" s="156">
        <v>0</v>
      </c>
      <c r="BL29" s="156">
        <v>0</v>
      </c>
      <c r="BM29" s="156">
        <v>0</v>
      </c>
      <c r="BN29" s="156">
        <v>29742.959999999999</v>
      </c>
      <c r="BO29" s="156">
        <v>104245</v>
      </c>
      <c r="BP29" s="156">
        <v>57443.199999999997</v>
      </c>
      <c r="BQ29" s="156">
        <v>39390</v>
      </c>
      <c r="BR29" s="156">
        <v>0</v>
      </c>
      <c r="BS29" s="156">
        <v>0</v>
      </c>
      <c r="BT29" s="156">
        <v>0</v>
      </c>
      <c r="BU29" s="156">
        <v>0</v>
      </c>
      <c r="BV29" s="156">
        <v>180285.6</v>
      </c>
      <c r="BW29" s="156">
        <v>0</v>
      </c>
      <c r="BX29" s="156">
        <v>0</v>
      </c>
      <c r="BY29" s="156">
        <v>1587514.52</v>
      </c>
      <c r="BZ29" s="156">
        <v>2905587.21</v>
      </c>
      <c r="CA29" s="156">
        <v>2405</v>
      </c>
      <c r="CB29" s="156">
        <v>1283504.5</v>
      </c>
      <c r="CC29" s="156">
        <v>2027</v>
      </c>
      <c r="CD29" s="156">
        <v>1622082.71</v>
      </c>
      <c r="CE29" s="156">
        <v>378</v>
      </c>
      <c r="CF29" s="156">
        <v>2825</v>
      </c>
      <c r="CG29" s="156">
        <v>56500</v>
      </c>
      <c r="CH29" s="156">
        <v>0</v>
      </c>
      <c r="CI29" s="156">
        <v>0</v>
      </c>
      <c r="CJ29" s="156">
        <v>2825</v>
      </c>
      <c r="CK29" s="156">
        <v>56500</v>
      </c>
      <c r="CL29" s="156">
        <v>1757266.8</v>
      </c>
      <c r="CM29" s="156">
        <v>351453.36000000004</v>
      </c>
      <c r="CN29" s="156">
        <v>63261.604800000001</v>
      </c>
      <c r="CO29" s="156">
        <v>2171981.7648</v>
      </c>
      <c r="CP29" s="168">
        <v>0</v>
      </c>
      <c r="CQ29" s="168">
        <v>0</v>
      </c>
      <c r="CR29" s="168">
        <v>0</v>
      </c>
      <c r="CS29" s="168">
        <v>0</v>
      </c>
      <c r="CT29" s="168">
        <v>0</v>
      </c>
      <c r="CU29" s="168">
        <v>0</v>
      </c>
      <c r="CV29" s="168">
        <v>0</v>
      </c>
      <c r="CW29" s="168">
        <v>0</v>
      </c>
      <c r="CX29" s="168">
        <v>0</v>
      </c>
      <c r="CY29" s="168">
        <v>0</v>
      </c>
      <c r="CZ29" s="168">
        <v>0</v>
      </c>
      <c r="DA29" s="168">
        <v>0</v>
      </c>
      <c r="DB29" s="168">
        <v>0</v>
      </c>
      <c r="DC29" s="168">
        <v>0</v>
      </c>
      <c r="DD29" s="168">
        <v>0</v>
      </c>
      <c r="DE29" s="168">
        <v>0</v>
      </c>
      <c r="DF29" s="168">
        <v>0</v>
      </c>
      <c r="DG29" s="168">
        <v>0</v>
      </c>
      <c r="DH29" s="168">
        <v>0</v>
      </c>
      <c r="DI29" s="168">
        <v>0</v>
      </c>
      <c r="DJ29" s="168">
        <v>0</v>
      </c>
      <c r="DK29" s="168">
        <v>0</v>
      </c>
      <c r="DL29" s="168">
        <v>0</v>
      </c>
      <c r="DM29" s="168">
        <v>0</v>
      </c>
      <c r="DN29" s="168">
        <v>0</v>
      </c>
      <c r="DO29" s="168">
        <v>0</v>
      </c>
      <c r="DP29" s="156">
        <v>0</v>
      </c>
      <c r="DQ29" s="156">
        <v>0</v>
      </c>
      <c r="DR29" s="156">
        <v>0</v>
      </c>
      <c r="DS29" s="156">
        <v>0</v>
      </c>
      <c r="DT29" s="31">
        <v>0</v>
      </c>
      <c r="DU29" s="174">
        <v>0</v>
      </c>
      <c r="DV29" s="174">
        <v>0</v>
      </c>
      <c r="DW29" s="174">
        <v>0</v>
      </c>
      <c r="DX29" s="174" t="s">
        <v>267</v>
      </c>
      <c r="DY29" s="174">
        <v>0</v>
      </c>
      <c r="DZ29" s="174">
        <v>0</v>
      </c>
      <c r="EA29" s="174">
        <v>0</v>
      </c>
      <c r="EB29" s="179">
        <v>2825</v>
      </c>
      <c r="EC29" s="179">
        <v>0</v>
      </c>
      <c r="ED29" s="179">
        <v>0</v>
      </c>
      <c r="EE29" s="179">
        <v>0</v>
      </c>
      <c r="EF29" s="179">
        <v>0</v>
      </c>
      <c r="EG29" s="179">
        <v>0</v>
      </c>
      <c r="EH29" s="179">
        <v>2825</v>
      </c>
      <c r="EI29" s="31">
        <v>0</v>
      </c>
      <c r="EJ29" s="31">
        <v>0</v>
      </c>
      <c r="EK29" s="31">
        <v>0</v>
      </c>
      <c r="EL29" s="31" t="e">
        <v>#DIV/0!</v>
      </c>
      <c r="EM29" s="31">
        <v>4</v>
      </c>
      <c r="EN29" s="31">
        <v>2</v>
      </c>
      <c r="EO29" s="31">
        <v>12.5</v>
      </c>
      <c r="EP29" s="31">
        <v>3</v>
      </c>
      <c r="EQ29" s="31">
        <v>0</v>
      </c>
      <c r="ER29" s="31">
        <v>0</v>
      </c>
      <c r="ES29" s="31">
        <v>58</v>
      </c>
      <c r="ET29" s="109">
        <v>15.428571428571429</v>
      </c>
      <c r="EU29" s="113">
        <v>0.3</v>
      </c>
      <c r="EV29" s="31">
        <v>7</v>
      </c>
      <c r="EW29" s="31">
        <v>84</v>
      </c>
      <c r="EX29" s="31">
        <v>84</v>
      </c>
      <c r="EY29" s="66">
        <v>3</v>
      </c>
      <c r="EZ29" s="385" t="s">
        <v>598</v>
      </c>
    </row>
    <row r="30" spans="1:156" ht="54" x14ac:dyDescent="0.25">
      <c r="A30" s="368" t="s">
        <v>26</v>
      </c>
      <c r="B30" s="372" t="s">
        <v>772</v>
      </c>
      <c r="C30" s="378" t="s">
        <v>26</v>
      </c>
      <c r="D30" s="378" t="s">
        <v>26</v>
      </c>
      <c r="E30" s="378" t="s">
        <v>604</v>
      </c>
      <c r="F30" s="378" t="s">
        <v>591</v>
      </c>
      <c r="G30" s="378" t="s">
        <v>434</v>
      </c>
      <c r="H30" s="378" t="s">
        <v>773</v>
      </c>
      <c r="I30" s="378" t="s">
        <v>774</v>
      </c>
      <c r="J30" s="378" t="s">
        <v>775</v>
      </c>
      <c r="K30" s="378" t="s">
        <v>776</v>
      </c>
      <c r="L30" s="378" t="s">
        <v>777</v>
      </c>
      <c r="M30" s="378" t="s">
        <v>26</v>
      </c>
      <c r="N30" s="378">
        <v>48150</v>
      </c>
      <c r="O30" s="378" t="s">
        <v>778</v>
      </c>
      <c r="P30" s="378" t="s">
        <v>779</v>
      </c>
      <c r="Q30" s="378">
        <v>3163843085</v>
      </c>
      <c r="R30" s="378" t="s">
        <v>780</v>
      </c>
      <c r="S30" s="378">
        <v>0</v>
      </c>
      <c r="T30" s="378" t="s">
        <v>781</v>
      </c>
      <c r="U30" s="378" t="s">
        <v>782</v>
      </c>
      <c r="V30" s="378" t="s">
        <v>783</v>
      </c>
      <c r="W30" s="365">
        <v>2307</v>
      </c>
      <c r="X30" s="365">
        <v>1913</v>
      </c>
      <c r="Y30" s="365">
        <v>394</v>
      </c>
      <c r="Z30" s="355">
        <v>5.45014245014245</v>
      </c>
      <c r="AA30" s="355">
        <v>3.9503424657534247</v>
      </c>
      <c r="AB30" s="325" t="s">
        <v>397</v>
      </c>
      <c r="AC30" s="325">
        <v>1.5176357846944377</v>
      </c>
      <c r="AD30" s="325" t="s">
        <v>784</v>
      </c>
      <c r="AE30" s="325">
        <v>31</v>
      </c>
      <c r="AF30" s="325">
        <v>584</v>
      </c>
      <c r="AG30" s="325">
        <v>0</v>
      </c>
      <c r="AH30" s="325">
        <v>351</v>
      </c>
      <c r="AI30" s="325">
        <v>0</v>
      </c>
      <c r="AJ30" s="150">
        <v>0.99719999999999998</v>
      </c>
      <c r="AK30" s="150">
        <v>0.93169999999999997</v>
      </c>
      <c r="AL30" s="150">
        <v>0.93819999999999992</v>
      </c>
      <c r="AM30" s="150">
        <v>0</v>
      </c>
      <c r="AN30" s="150">
        <v>0</v>
      </c>
      <c r="AO30" s="150">
        <v>0.94169999999999998</v>
      </c>
      <c r="AP30" s="150">
        <v>0.87670000000000003</v>
      </c>
      <c r="AQ30" s="150">
        <v>0</v>
      </c>
      <c r="AR30" s="156">
        <v>417936.62</v>
      </c>
      <c r="AS30" s="156">
        <v>83087.3</v>
      </c>
      <c r="AT30" s="156">
        <v>13038.13</v>
      </c>
      <c r="AU30" s="156">
        <v>55176.43</v>
      </c>
      <c r="AV30" s="156">
        <v>3000</v>
      </c>
      <c r="AW30" s="156">
        <v>0</v>
      </c>
      <c r="AX30" s="157">
        <v>12150.32</v>
      </c>
      <c r="AY30" s="156">
        <v>0</v>
      </c>
      <c r="AZ30" s="156">
        <v>0</v>
      </c>
      <c r="BA30" s="156">
        <v>0</v>
      </c>
      <c r="BB30" s="156">
        <v>0</v>
      </c>
      <c r="BC30" s="156">
        <v>584388.80000000005</v>
      </c>
      <c r="BD30" s="156">
        <v>0</v>
      </c>
      <c r="BE30" s="156">
        <v>0</v>
      </c>
      <c r="BF30" s="156">
        <v>143163</v>
      </c>
      <c r="BG30" s="156">
        <v>0</v>
      </c>
      <c r="BH30" s="156">
        <v>0</v>
      </c>
      <c r="BI30" s="156">
        <v>0</v>
      </c>
      <c r="BJ30" s="156">
        <v>474201.44</v>
      </c>
      <c r="BK30" s="156">
        <v>47490</v>
      </c>
      <c r="BL30" s="156">
        <v>0</v>
      </c>
      <c r="BM30" s="156">
        <v>10155.99</v>
      </c>
      <c r="BN30" s="156">
        <v>60906.5</v>
      </c>
      <c r="BO30" s="156">
        <v>82241.45</v>
      </c>
      <c r="BP30" s="156">
        <v>34312.51</v>
      </c>
      <c r="BQ30" s="156">
        <v>0</v>
      </c>
      <c r="BR30" s="156">
        <v>0</v>
      </c>
      <c r="BS30" s="156">
        <v>0</v>
      </c>
      <c r="BT30" s="156">
        <v>0</v>
      </c>
      <c r="BU30" s="156">
        <v>0</v>
      </c>
      <c r="BV30" s="156">
        <v>157216.95999999999</v>
      </c>
      <c r="BW30" s="156">
        <v>0</v>
      </c>
      <c r="BX30" s="156">
        <v>0</v>
      </c>
      <c r="BY30" s="156">
        <v>1009687.85</v>
      </c>
      <c r="BZ30" s="156">
        <v>607918.13</v>
      </c>
      <c r="CA30" s="156">
        <v>605</v>
      </c>
      <c r="CB30" s="156">
        <v>197065.19</v>
      </c>
      <c r="CC30" s="156">
        <v>190</v>
      </c>
      <c r="CD30" s="156">
        <v>410852.94</v>
      </c>
      <c r="CE30" s="156">
        <v>415</v>
      </c>
      <c r="CF30" s="156">
        <v>1064</v>
      </c>
      <c r="CG30" s="156">
        <v>19152</v>
      </c>
      <c r="CH30" s="156">
        <v>0</v>
      </c>
      <c r="CI30" s="156">
        <v>0</v>
      </c>
      <c r="CJ30" s="156">
        <v>1064</v>
      </c>
      <c r="CK30" s="156">
        <v>19152</v>
      </c>
      <c r="CL30" s="156">
        <v>870179.28</v>
      </c>
      <c r="CM30" s="156">
        <v>174035.856</v>
      </c>
      <c r="CN30" s="156">
        <v>31326.454079999996</v>
      </c>
      <c r="CO30" s="156">
        <v>1075541.59008</v>
      </c>
      <c r="CP30" s="168">
        <v>0</v>
      </c>
      <c r="CQ30" s="168">
        <v>0</v>
      </c>
      <c r="CR30" s="168">
        <v>0</v>
      </c>
      <c r="CS30" s="168">
        <v>0</v>
      </c>
      <c r="CT30" s="168">
        <v>0</v>
      </c>
      <c r="CU30" s="168">
        <v>0</v>
      </c>
      <c r="CV30" s="168">
        <v>0</v>
      </c>
      <c r="CW30" s="168">
        <v>0</v>
      </c>
      <c r="CX30" s="168">
        <v>0</v>
      </c>
      <c r="CY30" s="168">
        <v>0</v>
      </c>
      <c r="CZ30" s="168">
        <v>0</v>
      </c>
      <c r="DA30" s="168">
        <v>0</v>
      </c>
      <c r="DB30" s="168">
        <v>0</v>
      </c>
      <c r="DC30" s="168">
        <v>0</v>
      </c>
      <c r="DD30" s="168">
        <v>0</v>
      </c>
      <c r="DE30" s="168">
        <v>0</v>
      </c>
      <c r="DF30" s="168">
        <v>0</v>
      </c>
      <c r="DG30" s="168">
        <v>0</v>
      </c>
      <c r="DH30" s="168">
        <v>0</v>
      </c>
      <c r="DI30" s="168">
        <v>0</v>
      </c>
      <c r="DJ30" s="168">
        <v>0</v>
      </c>
      <c r="DK30" s="168">
        <v>0</v>
      </c>
      <c r="DL30" s="168">
        <v>0</v>
      </c>
      <c r="DM30" s="168">
        <v>0</v>
      </c>
      <c r="DN30" s="168">
        <v>0</v>
      </c>
      <c r="DO30" s="168">
        <v>0</v>
      </c>
      <c r="DP30" s="156">
        <v>0</v>
      </c>
      <c r="DQ30" s="156">
        <v>0</v>
      </c>
      <c r="DR30" s="156">
        <v>0</v>
      </c>
      <c r="DS30" s="156">
        <v>0</v>
      </c>
      <c r="DT30" s="31" t="s">
        <v>267</v>
      </c>
      <c r="DU30" s="174">
        <v>0</v>
      </c>
      <c r="DV30" s="174">
        <v>0</v>
      </c>
      <c r="DW30" s="174">
        <v>0</v>
      </c>
      <c r="DX30" s="174" t="s">
        <v>267</v>
      </c>
      <c r="DY30" s="174">
        <v>0</v>
      </c>
      <c r="DZ30" s="174" t="s">
        <v>267</v>
      </c>
      <c r="EA30" s="174" t="s">
        <v>267</v>
      </c>
      <c r="EB30" s="179">
        <v>1064</v>
      </c>
      <c r="EC30" s="179">
        <v>0</v>
      </c>
      <c r="ED30" s="179">
        <v>0</v>
      </c>
      <c r="EE30" s="179">
        <v>0</v>
      </c>
      <c r="EF30" s="179">
        <v>0</v>
      </c>
      <c r="EG30" s="179">
        <v>0</v>
      </c>
      <c r="EH30" s="179">
        <v>1064</v>
      </c>
      <c r="EI30" s="31">
        <v>0</v>
      </c>
      <c r="EJ30" s="31">
        <v>0</v>
      </c>
      <c r="EK30" s="31">
        <v>0</v>
      </c>
      <c r="EL30" s="31" t="e">
        <v>#DIV/0!</v>
      </c>
      <c r="EM30" s="31">
        <v>7</v>
      </c>
      <c r="EN30" s="31">
        <v>0</v>
      </c>
      <c r="EO30" s="31">
        <v>0</v>
      </c>
      <c r="EP30" s="31">
        <v>0</v>
      </c>
      <c r="EQ30" s="31" t="s">
        <v>785</v>
      </c>
      <c r="ER30" s="31">
        <v>0</v>
      </c>
      <c r="ES30" s="31">
        <v>22</v>
      </c>
      <c r="ET30" s="109">
        <v>17.666666666666668</v>
      </c>
      <c r="EU30" s="113">
        <v>0.2</v>
      </c>
      <c r="EV30" s="31">
        <v>9</v>
      </c>
      <c r="EW30" s="31">
        <v>168</v>
      </c>
      <c r="EX30" s="31">
        <v>168</v>
      </c>
      <c r="EY30" s="66">
        <v>4</v>
      </c>
      <c r="EZ30" s="385" t="s">
        <v>598</v>
      </c>
    </row>
    <row r="31" spans="1:156" ht="40.5" x14ac:dyDescent="0.25">
      <c r="A31" s="368" t="s">
        <v>787</v>
      </c>
      <c r="B31" s="372" t="s">
        <v>786</v>
      </c>
      <c r="C31" s="378" t="s">
        <v>787</v>
      </c>
      <c r="D31" s="378" t="s">
        <v>787</v>
      </c>
      <c r="E31" s="378" t="s">
        <v>604</v>
      </c>
      <c r="F31" s="378" t="s">
        <v>591</v>
      </c>
      <c r="G31" s="378" t="s">
        <v>341</v>
      </c>
      <c r="H31" s="378" t="s">
        <v>290</v>
      </c>
      <c r="I31" s="378" t="s">
        <v>788</v>
      </c>
      <c r="J31" s="378" t="s">
        <v>789</v>
      </c>
      <c r="K31" s="378" t="s">
        <v>790</v>
      </c>
      <c r="L31" s="378" t="s">
        <v>791</v>
      </c>
      <c r="M31" s="378" t="s">
        <v>787</v>
      </c>
      <c r="N31" s="378">
        <v>45480</v>
      </c>
      <c r="O31" s="378" t="s">
        <v>792</v>
      </c>
      <c r="P31" s="378" t="s">
        <v>793</v>
      </c>
      <c r="Q31" s="378" t="s">
        <v>794</v>
      </c>
      <c r="R31" s="378" t="s">
        <v>795</v>
      </c>
      <c r="S31" s="378">
        <v>0</v>
      </c>
      <c r="T31" s="378" t="s">
        <v>796</v>
      </c>
      <c r="U31" s="378" t="s">
        <v>797</v>
      </c>
      <c r="V31" s="378" t="s">
        <v>798</v>
      </c>
      <c r="W31" s="365">
        <v>19253</v>
      </c>
      <c r="X31" s="365">
        <v>8709</v>
      </c>
      <c r="Y31" s="365">
        <v>10544</v>
      </c>
      <c r="Z31" s="355">
        <v>4.2775049115913557</v>
      </c>
      <c r="AA31" s="355">
        <v>4.2898841354723709</v>
      </c>
      <c r="AB31" s="325" t="s">
        <v>397</v>
      </c>
      <c r="AC31" s="325">
        <v>1.9892492033853015</v>
      </c>
      <c r="AD31" s="325" t="s">
        <v>799</v>
      </c>
      <c r="AE31" s="325">
        <v>142</v>
      </c>
      <c r="AF31" s="325">
        <v>4488</v>
      </c>
      <c r="AG31" s="325">
        <v>0</v>
      </c>
      <c r="AH31" s="325">
        <v>2036</v>
      </c>
      <c r="AI31" s="325">
        <v>0</v>
      </c>
      <c r="AJ31" s="150">
        <v>0.9373999999999999</v>
      </c>
      <c r="AK31" s="150">
        <v>0.96700000000000008</v>
      </c>
      <c r="AL31" s="150">
        <v>0.93819999999999992</v>
      </c>
      <c r="AM31" s="150">
        <v>0</v>
      </c>
      <c r="AN31" s="150">
        <v>0</v>
      </c>
      <c r="AO31" s="150">
        <v>0.51</v>
      </c>
      <c r="AP31" s="150">
        <v>0.4899</v>
      </c>
      <c r="AQ31" s="150">
        <v>0</v>
      </c>
      <c r="AR31" s="156">
        <v>1674872.7779999999</v>
      </c>
      <c r="AS31" s="156">
        <v>323495.25</v>
      </c>
      <c r="AT31" s="156">
        <v>48602.21</v>
      </c>
      <c r="AU31" s="156">
        <v>425103.87</v>
      </c>
      <c r="AV31" s="156">
        <v>16908</v>
      </c>
      <c r="AW31" s="156">
        <v>0</v>
      </c>
      <c r="AX31" s="157">
        <v>51745.32</v>
      </c>
      <c r="AY31" s="156">
        <v>0</v>
      </c>
      <c r="AZ31" s="156">
        <v>0</v>
      </c>
      <c r="BA31" s="156">
        <v>0</v>
      </c>
      <c r="BB31" s="156">
        <v>0</v>
      </c>
      <c r="BC31" s="156">
        <v>2540727.4279999998</v>
      </c>
      <c r="BD31" s="156">
        <v>0</v>
      </c>
      <c r="BE31" s="156">
        <v>1017879</v>
      </c>
      <c r="BF31" s="156">
        <v>507159</v>
      </c>
      <c r="BG31" s="156">
        <v>154325</v>
      </c>
      <c r="BH31" s="156">
        <v>0</v>
      </c>
      <c r="BI31" s="156">
        <v>149248.31</v>
      </c>
      <c r="BJ31" s="156">
        <v>772706.62</v>
      </c>
      <c r="BK31" s="156">
        <v>27720</v>
      </c>
      <c r="BL31" s="156">
        <v>137005.93</v>
      </c>
      <c r="BM31" s="156">
        <v>0</v>
      </c>
      <c r="BN31" s="156">
        <v>134442.6</v>
      </c>
      <c r="BO31" s="156">
        <v>372807.3</v>
      </c>
      <c r="BP31" s="156">
        <v>305673.90000000002</v>
      </c>
      <c r="BQ31" s="156">
        <v>0</v>
      </c>
      <c r="BR31" s="156">
        <v>0</v>
      </c>
      <c r="BS31" s="156">
        <v>0</v>
      </c>
      <c r="BT31" s="156">
        <v>0</v>
      </c>
      <c r="BU31" s="156">
        <v>0</v>
      </c>
      <c r="BV31" s="156">
        <v>245773.96</v>
      </c>
      <c r="BW31" s="156">
        <v>0</v>
      </c>
      <c r="BX31" s="156">
        <v>0</v>
      </c>
      <c r="BY31" s="156">
        <v>3824741.62</v>
      </c>
      <c r="BZ31" s="156">
        <v>2076104.27</v>
      </c>
      <c r="CA31" s="156">
        <v>1670</v>
      </c>
      <c r="CB31" s="156">
        <v>476849.19</v>
      </c>
      <c r="CC31" s="156">
        <v>163</v>
      </c>
      <c r="CD31" s="156">
        <v>1599255.08</v>
      </c>
      <c r="CE31" s="156">
        <v>1507</v>
      </c>
      <c r="CF31" s="156">
        <v>2662</v>
      </c>
      <c r="CG31" s="156">
        <v>39645</v>
      </c>
      <c r="CH31" s="156">
        <v>133</v>
      </c>
      <c r="CI31" s="156">
        <v>2660</v>
      </c>
      <c r="CJ31" s="156">
        <v>2795</v>
      </c>
      <c r="CK31" s="156">
        <v>42305</v>
      </c>
      <c r="CL31" s="156">
        <v>2602845.7199999997</v>
      </c>
      <c r="CM31" s="156">
        <v>520569.14400000009</v>
      </c>
      <c r="CN31" s="156">
        <v>93702.445919999998</v>
      </c>
      <c r="CO31" s="156">
        <v>3217117.3099199999</v>
      </c>
      <c r="CP31" s="168">
        <v>0</v>
      </c>
      <c r="CQ31" s="168">
        <v>0</v>
      </c>
      <c r="CR31" s="168">
        <v>0</v>
      </c>
      <c r="CS31" s="168">
        <v>0</v>
      </c>
      <c r="CT31" s="168">
        <v>0</v>
      </c>
      <c r="CU31" s="168">
        <v>0</v>
      </c>
      <c r="CV31" s="168">
        <v>0</v>
      </c>
      <c r="CW31" s="168">
        <v>0</v>
      </c>
      <c r="CX31" s="168">
        <v>0</v>
      </c>
      <c r="CY31" s="168">
        <v>0</v>
      </c>
      <c r="CZ31" s="168">
        <v>0</v>
      </c>
      <c r="DA31" s="168">
        <v>0</v>
      </c>
      <c r="DB31" s="168">
        <v>0</v>
      </c>
      <c r="DC31" s="168">
        <v>0</v>
      </c>
      <c r="DD31" s="168">
        <v>0</v>
      </c>
      <c r="DE31" s="168">
        <v>0</v>
      </c>
      <c r="DF31" s="168">
        <v>0</v>
      </c>
      <c r="DG31" s="168">
        <v>0</v>
      </c>
      <c r="DH31" s="168">
        <v>0</v>
      </c>
      <c r="DI31" s="168">
        <v>0</v>
      </c>
      <c r="DJ31" s="168">
        <v>0</v>
      </c>
      <c r="DK31" s="168">
        <v>0</v>
      </c>
      <c r="DL31" s="168">
        <v>0</v>
      </c>
      <c r="DM31" s="168">
        <v>0</v>
      </c>
      <c r="DN31" s="168">
        <v>0</v>
      </c>
      <c r="DO31" s="168">
        <v>0</v>
      </c>
      <c r="DP31" s="156">
        <v>0</v>
      </c>
      <c r="DQ31" s="156">
        <v>0</v>
      </c>
      <c r="DR31" s="156">
        <v>0</v>
      </c>
      <c r="DS31" s="156">
        <v>0</v>
      </c>
      <c r="DT31" s="31" t="s">
        <v>267</v>
      </c>
      <c r="DU31" s="174">
        <v>0</v>
      </c>
      <c r="DV31" s="174">
        <v>0</v>
      </c>
      <c r="DW31" s="174" t="s">
        <v>267</v>
      </c>
      <c r="DX31" s="174" t="s">
        <v>267</v>
      </c>
      <c r="DY31" s="174">
        <v>0</v>
      </c>
      <c r="DZ31" s="174">
        <v>0</v>
      </c>
      <c r="EA31" s="174">
        <v>0</v>
      </c>
      <c r="EB31" s="179">
        <v>2662</v>
      </c>
      <c r="EC31" s="179">
        <v>0</v>
      </c>
      <c r="ED31" s="179">
        <v>133</v>
      </c>
      <c r="EE31" s="179">
        <v>0</v>
      </c>
      <c r="EF31" s="179">
        <v>0</v>
      </c>
      <c r="EG31" s="179">
        <v>0</v>
      </c>
      <c r="EH31" s="179">
        <v>2795</v>
      </c>
      <c r="EI31" s="31">
        <v>1</v>
      </c>
      <c r="EJ31" s="31">
        <v>1</v>
      </c>
      <c r="EK31" s="31">
        <v>30</v>
      </c>
      <c r="EL31" s="31">
        <v>24</v>
      </c>
      <c r="EM31" s="31">
        <v>7</v>
      </c>
      <c r="EN31" s="31">
        <v>3</v>
      </c>
      <c r="EO31" s="31">
        <v>19</v>
      </c>
      <c r="EP31" s="31">
        <v>0</v>
      </c>
      <c r="EQ31" s="31">
        <v>0</v>
      </c>
      <c r="ER31" s="31">
        <v>0</v>
      </c>
      <c r="ES31" s="31">
        <v>42.1</v>
      </c>
      <c r="ET31" s="109">
        <v>24</v>
      </c>
      <c r="EU31" s="113">
        <v>0.25</v>
      </c>
      <c r="EV31" s="31">
        <v>9</v>
      </c>
      <c r="EW31" s="31">
        <v>108</v>
      </c>
      <c r="EX31" s="31">
        <v>108</v>
      </c>
      <c r="EY31" s="66">
        <v>4</v>
      </c>
      <c r="EZ31" s="385" t="s">
        <v>598</v>
      </c>
    </row>
    <row r="32" spans="1:156" ht="75" x14ac:dyDescent="0.25">
      <c r="A32" s="368" t="s">
        <v>28</v>
      </c>
      <c r="B32" s="372" t="s">
        <v>303</v>
      </c>
      <c r="C32" s="378" t="s">
        <v>28</v>
      </c>
      <c r="D32" s="378" t="s">
        <v>28</v>
      </c>
      <c r="E32" s="378" t="s">
        <v>304</v>
      </c>
      <c r="F32" s="378" t="s">
        <v>305</v>
      </c>
      <c r="G32" s="378" t="s">
        <v>306</v>
      </c>
      <c r="H32" s="378" t="s">
        <v>290</v>
      </c>
      <c r="I32" s="378" t="s">
        <v>307</v>
      </c>
      <c r="J32" s="378" t="s">
        <v>308</v>
      </c>
      <c r="K32" s="378" t="s">
        <v>309</v>
      </c>
      <c r="L32" s="378" t="s">
        <v>310</v>
      </c>
      <c r="M32" s="378" t="s">
        <v>28</v>
      </c>
      <c r="N32" s="378">
        <v>45900</v>
      </c>
      <c r="O32" s="378" t="s">
        <v>311</v>
      </c>
      <c r="P32" s="378" t="s">
        <v>312</v>
      </c>
      <c r="Q32" s="378" t="s">
        <v>313</v>
      </c>
      <c r="R32" s="378" t="s">
        <v>314</v>
      </c>
      <c r="S32" s="378">
        <v>0</v>
      </c>
      <c r="T32" s="378" t="s">
        <v>315</v>
      </c>
      <c r="U32" s="378">
        <v>0</v>
      </c>
      <c r="V32" s="378">
        <v>0</v>
      </c>
      <c r="W32" s="365">
        <v>53285</v>
      </c>
      <c r="X32" s="365">
        <v>51187</v>
      </c>
      <c r="Y32" s="365">
        <v>2098</v>
      </c>
      <c r="Z32" s="355">
        <v>4.1911897158765248</v>
      </c>
      <c r="AA32" s="355">
        <v>4.2019556817285704</v>
      </c>
      <c r="AB32" s="325" t="s">
        <v>316</v>
      </c>
      <c r="AC32" s="325">
        <v>2.5969082618106265</v>
      </c>
      <c r="AD32" s="325" t="s">
        <v>317</v>
      </c>
      <c r="AE32" s="325">
        <v>44</v>
      </c>
      <c r="AF32" s="325">
        <v>12681</v>
      </c>
      <c r="AG32" s="325">
        <v>0</v>
      </c>
      <c r="AH32" s="325">
        <v>12213</v>
      </c>
      <c r="AI32" s="325">
        <v>0</v>
      </c>
      <c r="AJ32" s="150">
        <v>0.98069999999999991</v>
      </c>
      <c r="AK32" s="150">
        <v>0.9405</v>
      </c>
      <c r="AL32" s="150">
        <v>0</v>
      </c>
      <c r="AM32" s="150">
        <v>0</v>
      </c>
      <c r="AN32" s="150">
        <v>0</v>
      </c>
      <c r="AO32" s="150">
        <v>0.93730000000000002</v>
      </c>
      <c r="AP32" s="150">
        <v>0.88649999999999995</v>
      </c>
      <c r="AQ32" s="150">
        <v>0</v>
      </c>
      <c r="AR32" s="156">
        <v>26452593.57</v>
      </c>
      <c r="AS32" s="156">
        <v>4772372.3600000003</v>
      </c>
      <c r="AT32" s="156">
        <v>1360940.51</v>
      </c>
      <c r="AU32" s="156">
        <v>6527171.3300000001</v>
      </c>
      <c r="AV32" s="156">
        <v>639662.97</v>
      </c>
      <c r="AW32" s="156">
        <v>142556.32</v>
      </c>
      <c r="AX32" s="157">
        <v>1137503.56</v>
      </c>
      <c r="AY32" s="156">
        <v>1941956.99</v>
      </c>
      <c r="AZ32" s="156">
        <v>2266981.23</v>
      </c>
      <c r="BA32" s="156">
        <v>1941956.99</v>
      </c>
      <c r="BB32" s="156">
        <v>285028.11</v>
      </c>
      <c r="BC32" s="156">
        <v>45526766.949999996</v>
      </c>
      <c r="BD32" s="156">
        <v>14433.28</v>
      </c>
      <c r="BE32" s="156">
        <v>11433879</v>
      </c>
      <c r="BF32" s="156">
        <v>0</v>
      </c>
      <c r="BG32" s="156">
        <v>0</v>
      </c>
      <c r="BH32" s="156">
        <v>0</v>
      </c>
      <c r="BI32" s="156">
        <v>3256433.9</v>
      </c>
      <c r="BJ32" s="156">
        <v>8256766.75</v>
      </c>
      <c r="BK32" s="156">
        <v>2000</v>
      </c>
      <c r="BL32" s="156">
        <v>0</v>
      </c>
      <c r="BM32" s="156">
        <v>899125.38</v>
      </c>
      <c r="BN32" s="156">
        <v>2002422.44</v>
      </c>
      <c r="BO32" s="156">
        <v>2110129.7999999998</v>
      </c>
      <c r="BP32" s="156">
        <v>473600</v>
      </c>
      <c r="BQ32" s="156">
        <v>1781778</v>
      </c>
      <c r="BR32" s="156">
        <v>0</v>
      </c>
      <c r="BS32" s="156">
        <v>0</v>
      </c>
      <c r="BT32" s="156">
        <v>0</v>
      </c>
      <c r="BU32" s="156">
        <v>0</v>
      </c>
      <c r="BV32" s="156">
        <v>4249020.82</v>
      </c>
      <c r="BW32" s="156">
        <v>3354123.9</v>
      </c>
      <c r="BX32" s="156">
        <v>0</v>
      </c>
      <c r="BY32" s="156">
        <v>37833713.269999996</v>
      </c>
      <c r="BZ32" s="156">
        <v>46607303.780000001</v>
      </c>
      <c r="CA32" s="156">
        <v>19294</v>
      </c>
      <c r="CB32" s="156">
        <v>2265762.4500000002</v>
      </c>
      <c r="CC32" s="156">
        <v>5433</v>
      </c>
      <c r="CD32" s="156">
        <v>44341541.329999998</v>
      </c>
      <c r="CE32" s="156">
        <v>13861</v>
      </c>
      <c r="CF32" s="156">
        <v>10277</v>
      </c>
      <c r="CG32" s="156">
        <v>137900</v>
      </c>
      <c r="CH32" s="156">
        <v>372</v>
      </c>
      <c r="CI32" s="156">
        <v>5217</v>
      </c>
      <c r="CJ32" s="156">
        <v>10649</v>
      </c>
      <c r="CK32" s="156">
        <v>143117</v>
      </c>
      <c r="CL32" s="156">
        <v>23196720.599999998</v>
      </c>
      <c r="CM32" s="156">
        <v>4639344.12</v>
      </c>
      <c r="CN32" s="156">
        <v>835081.94160000002</v>
      </c>
      <c r="CO32" s="156">
        <v>28671146.661600001</v>
      </c>
      <c r="CP32" s="168">
        <v>4784</v>
      </c>
      <c r="CQ32" s="168">
        <v>78</v>
      </c>
      <c r="CR32" s="168">
        <v>1252</v>
      </c>
      <c r="CS32" s="168">
        <v>74</v>
      </c>
      <c r="CT32" s="168">
        <v>6188</v>
      </c>
      <c r="CU32" s="168">
        <v>78456</v>
      </c>
      <c r="CV32" s="168">
        <v>187</v>
      </c>
      <c r="CW32" s="168">
        <v>15</v>
      </c>
      <c r="CX32" s="168">
        <v>30</v>
      </c>
      <c r="CY32" s="168">
        <v>232</v>
      </c>
      <c r="CZ32" s="168">
        <v>3069</v>
      </c>
      <c r="DA32" s="168">
        <v>6420</v>
      </c>
      <c r="DB32" s="168">
        <v>81525</v>
      </c>
      <c r="DC32" s="168">
        <v>12790331.16</v>
      </c>
      <c r="DD32" s="168">
        <v>2558066.2320000003</v>
      </c>
      <c r="DE32" s="168">
        <v>460451.92176000006</v>
      </c>
      <c r="DF32" s="168">
        <v>15808849.313759999</v>
      </c>
      <c r="DG32" s="168">
        <v>1911</v>
      </c>
      <c r="DH32" s="168">
        <v>0</v>
      </c>
      <c r="DI32" s="168">
        <v>0</v>
      </c>
      <c r="DJ32" s="168">
        <v>313</v>
      </c>
      <c r="DK32" s="168">
        <v>0</v>
      </c>
      <c r="DL32" s="168">
        <v>0</v>
      </c>
      <c r="DM32" s="168">
        <v>0</v>
      </c>
      <c r="DN32" s="168">
        <v>2224</v>
      </c>
      <c r="DO32" s="168">
        <v>63772</v>
      </c>
      <c r="DP32" s="156">
        <v>9292624.5600000024</v>
      </c>
      <c r="DQ32" s="156">
        <v>1858524.912</v>
      </c>
      <c r="DR32" s="156">
        <v>334534.48416000005</v>
      </c>
      <c r="DS32" s="156">
        <v>11485683.956160003</v>
      </c>
      <c r="DT32" s="31" t="s">
        <v>267</v>
      </c>
      <c r="DU32" s="174">
        <v>0</v>
      </c>
      <c r="DV32" s="174" t="s">
        <v>267</v>
      </c>
      <c r="DW32" s="174" t="s">
        <v>267</v>
      </c>
      <c r="DX32" s="174" t="s">
        <v>267</v>
      </c>
      <c r="DY32" s="174">
        <v>0</v>
      </c>
      <c r="DZ32" s="174" t="s">
        <v>267</v>
      </c>
      <c r="EA32" s="174" t="s">
        <v>267</v>
      </c>
      <c r="EB32" s="179">
        <v>18376</v>
      </c>
      <c r="EC32" s="179">
        <v>0</v>
      </c>
      <c r="ED32" s="179">
        <v>917</v>
      </c>
      <c r="EE32" s="179">
        <v>0</v>
      </c>
      <c r="EF32" s="179">
        <v>0</v>
      </c>
      <c r="EG32" s="179">
        <v>0</v>
      </c>
      <c r="EH32" s="179">
        <v>19293</v>
      </c>
      <c r="EI32" s="31">
        <v>0</v>
      </c>
      <c r="EJ32" s="31">
        <v>0</v>
      </c>
      <c r="EK32" s="31">
        <v>0</v>
      </c>
      <c r="EL32" s="31">
        <v>17</v>
      </c>
      <c r="EM32" s="31">
        <v>9</v>
      </c>
      <c r="EN32" s="31">
        <v>4</v>
      </c>
      <c r="EO32" s="31">
        <v>124</v>
      </c>
      <c r="EP32" s="31">
        <v>124</v>
      </c>
      <c r="EQ32" s="31" t="s">
        <v>318</v>
      </c>
      <c r="ER32" s="31">
        <v>0</v>
      </c>
      <c r="ES32" s="31">
        <v>414</v>
      </c>
      <c r="ET32" s="109">
        <v>15.73076923076923</v>
      </c>
      <c r="EU32" s="113">
        <v>0</v>
      </c>
      <c r="EV32" s="31">
        <v>94</v>
      </c>
      <c r="EW32" s="31">
        <v>112</v>
      </c>
      <c r="EX32" s="31">
        <v>112</v>
      </c>
      <c r="EY32" s="66">
        <v>6</v>
      </c>
      <c r="EZ32" s="385" t="s">
        <v>1926</v>
      </c>
    </row>
    <row r="33" spans="1:156" x14ac:dyDescent="0.25">
      <c r="A33" s="368" t="s">
        <v>1396</v>
      </c>
      <c r="B33" s="373" t="s">
        <v>1395</v>
      </c>
      <c r="C33" s="378" t="s">
        <v>1396</v>
      </c>
      <c r="D33" s="378" t="s">
        <v>1396</v>
      </c>
      <c r="E33" s="378" t="s">
        <v>604</v>
      </c>
      <c r="F33" s="378" t="s">
        <v>591</v>
      </c>
      <c r="G33" s="378" t="s">
        <v>323</v>
      </c>
      <c r="H33" s="378" t="s">
        <v>290</v>
      </c>
      <c r="I33" s="378" t="s">
        <v>17</v>
      </c>
      <c r="J33" s="378" t="s">
        <v>1397</v>
      </c>
      <c r="K33" s="378" t="s">
        <v>1398</v>
      </c>
      <c r="L33" s="378" t="s">
        <v>1009</v>
      </c>
      <c r="M33" s="378" t="s">
        <v>1396</v>
      </c>
      <c r="N33" s="378">
        <v>46300</v>
      </c>
      <c r="O33" s="378" t="s">
        <v>1399</v>
      </c>
      <c r="P33" s="378" t="s">
        <v>1400</v>
      </c>
      <c r="Q33" s="378" t="s">
        <v>1401</v>
      </c>
      <c r="R33" s="378" t="s">
        <v>1402</v>
      </c>
      <c r="S33" s="378">
        <v>0</v>
      </c>
      <c r="T33" s="378" t="s">
        <v>1403</v>
      </c>
      <c r="U33" s="378" t="s">
        <v>1404</v>
      </c>
      <c r="V33" s="378" t="s">
        <v>1405</v>
      </c>
      <c r="W33" s="365">
        <v>4028</v>
      </c>
      <c r="X33" s="365">
        <v>1783</v>
      </c>
      <c r="Y33" s="365">
        <v>2245</v>
      </c>
      <c r="Z33" s="355">
        <v>5.8078175895765476</v>
      </c>
      <c r="AA33" s="355">
        <v>4.4118291347207013</v>
      </c>
      <c r="AB33" s="325" t="s">
        <v>991</v>
      </c>
      <c r="AC33" s="325">
        <v>2.3665102823170248</v>
      </c>
      <c r="AD33" s="325" t="s">
        <v>1406</v>
      </c>
      <c r="AE33" s="325">
        <v>70</v>
      </c>
      <c r="AF33" s="325">
        <v>913</v>
      </c>
      <c r="AG33" s="325">
        <v>0</v>
      </c>
      <c r="AH33" s="325">
        <v>307</v>
      </c>
      <c r="AI33" s="325">
        <v>0</v>
      </c>
      <c r="AJ33" s="146">
        <v>0.98730000000000007</v>
      </c>
      <c r="AK33" s="146">
        <v>0.9244</v>
      </c>
      <c r="AL33" s="146">
        <v>0</v>
      </c>
      <c r="AM33" s="146">
        <v>0</v>
      </c>
      <c r="AN33" s="146">
        <v>0</v>
      </c>
      <c r="AO33" s="146">
        <v>0.65710000000000002</v>
      </c>
      <c r="AP33" s="146">
        <v>0.49830000000000002</v>
      </c>
      <c r="AQ33" s="146">
        <v>0</v>
      </c>
      <c r="AR33" s="156">
        <v>105324</v>
      </c>
      <c r="AS33" s="156">
        <v>21064.799999999999</v>
      </c>
      <c r="AT33" s="156">
        <v>3590.52</v>
      </c>
      <c r="AU33" s="156">
        <v>1590.64</v>
      </c>
      <c r="AV33" s="156">
        <v>0</v>
      </c>
      <c r="AW33" s="156">
        <v>0</v>
      </c>
      <c r="AX33" s="156">
        <v>0</v>
      </c>
      <c r="AY33" s="156">
        <v>0</v>
      </c>
      <c r="AZ33" s="156">
        <v>0</v>
      </c>
      <c r="BA33" s="156">
        <v>0</v>
      </c>
      <c r="BB33" s="156">
        <v>0</v>
      </c>
      <c r="BC33" s="162">
        <v>131569.96</v>
      </c>
      <c r="BD33" s="156">
        <v>0</v>
      </c>
      <c r="BE33" s="156">
        <v>623877</v>
      </c>
      <c r="BF33" s="156">
        <v>0</v>
      </c>
      <c r="BG33" s="156">
        <v>0</v>
      </c>
      <c r="BH33" s="156">
        <v>0</v>
      </c>
      <c r="BI33" s="156">
        <v>0</v>
      </c>
      <c r="BJ33" s="156">
        <v>197472</v>
      </c>
      <c r="BK33" s="156">
        <v>0</v>
      </c>
      <c r="BL33" s="156">
        <v>0</v>
      </c>
      <c r="BM33" s="156">
        <v>0</v>
      </c>
      <c r="BN33" s="156">
        <v>71433</v>
      </c>
      <c r="BO33" s="156">
        <v>0</v>
      </c>
      <c r="BP33" s="156">
        <v>61877</v>
      </c>
      <c r="BQ33" s="156">
        <v>0</v>
      </c>
      <c r="BR33" s="156">
        <v>0</v>
      </c>
      <c r="BS33" s="156">
        <v>0</v>
      </c>
      <c r="BT33" s="156">
        <v>0</v>
      </c>
      <c r="BU33" s="156">
        <v>0</v>
      </c>
      <c r="BV33" s="156">
        <v>211655.98</v>
      </c>
      <c r="BW33" s="156">
        <v>0</v>
      </c>
      <c r="BX33" s="156">
        <v>0</v>
      </c>
      <c r="BY33" s="156">
        <v>1166314.98</v>
      </c>
      <c r="BZ33" s="156">
        <v>1159387.3</v>
      </c>
      <c r="CA33" s="156">
        <v>788</v>
      </c>
      <c r="CB33" s="156">
        <v>208500.24</v>
      </c>
      <c r="CC33" s="156">
        <v>221</v>
      </c>
      <c r="CD33" s="156">
        <v>950887.06</v>
      </c>
      <c r="CE33" s="156">
        <v>567</v>
      </c>
      <c r="CF33" s="156">
        <v>375</v>
      </c>
      <c r="CG33" s="156">
        <v>6555</v>
      </c>
      <c r="CH33" s="156">
        <v>1</v>
      </c>
      <c r="CI33" s="156">
        <v>30</v>
      </c>
      <c r="CJ33" s="156">
        <v>376</v>
      </c>
      <c r="CK33" s="156">
        <v>6585</v>
      </c>
      <c r="CL33" s="156">
        <v>327241.2</v>
      </c>
      <c r="CM33" s="156">
        <v>65448.240000000005</v>
      </c>
      <c r="CN33" s="156">
        <v>11780.683200000001</v>
      </c>
      <c r="CO33" s="156">
        <v>404470.12320000003</v>
      </c>
      <c r="CP33" s="168">
        <v>0</v>
      </c>
      <c r="CQ33" s="168">
        <v>0</v>
      </c>
      <c r="CR33" s="168">
        <v>0</v>
      </c>
      <c r="CS33" s="168">
        <v>0</v>
      </c>
      <c r="CT33" s="168">
        <v>0</v>
      </c>
      <c r="CU33" s="168">
        <v>0</v>
      </c>
      <c r="CV33" s="168">
        <v>0</v>
      </c>
      <c r="CW33" s="168">
        <v>0</v>
      </c>
      <c r="CX33" s="168">
        <v>0</v>
      </c>
      <c r="CY33" s="168">
        <v>0</v>
      </c>
      <c r="CZ33" s="168">
        <v>0</v>
      </c>
      <c r="DA33" s="168">
        <v>0</v>
      </c>
      <c r="DB33" s="168">
        <v>0</v>
      </c>
      <c r="DC33" s="168">
        <v>0</v>
      </c>
      <c r="DD33" s="168">
        <v>0</v>
      </c>
      <c r="DE33" s="168">
        <v>0</v>
      </c>
      <c r="DF33" s="168">
        <v>0</v>
      </c>
      <c r="DG33" s="168">
        <v>0</v>
      </c>
      <c r="DH33" s="168">
        <v>0</v>
      </c>
      <c r="DI33" s="168">
        <v>0</v>
      </c>
      <c r="DJ33" s="168">
        <v>0</v>
      </c>
      <c r="DK33" s="168">
        <v>0</v>
      </c>
      <c r="DL33" s="168">
        <v>0</v>
      </c>
      <c r="DM33" s="168">
        <v>0</v>
      </c>
      <c r="DN33" s="168">
        <v>0</v>
      </c>
      <c r="DO33" s="168">
        <v>0</v>
      </c>
      <c r="DP33" s="156">
        <v>0</v>
      </c>
      <c r="DQ33" s="156">
        <v>0</v>
      </c>
      <c r="DR33" s="156">
        <v>0</v>
      </c>
      <c r="DS33" s="156">
        <v>0</v>
      </c>
      <c r="DT33" s="31">
        <v>0</v>
      </c>
      <c r="DU33" s="174">
        <v>0</v>
      </c>
      <c r="DV33" s="174">
        <v>0</v>
      </c>
      <c r="DW33" s="174" t="s">
        <v>267</v>
      </c>
      <c r="DX33" s="174">
        <v>0</v>
      </c>
      <c r="DY33" s="174">
        <v>0</v>
      </c>
      <c r="DZ33" s="174">
        <v>0</v>
      </c>
      <c r="EA33" s="174">
        <v>0</v>
      </c>
      <c r="EB33" s="179">
        <v>375</v>
      </c>
      <c r="EC33" s="179">
        <v>0</v>
      </c>
      <c r="ED33" s="179">
        <v>1</v>
      </c>
      <c r="EE33" s="179">
        <v>0</v>
      </c>
      <c r="EF33" s="179">
        <v>0</v>
      </c>
      <c r="EG33" s="179">
        <v>0</v>
      </c>
      <c r="EH33" s="180">
        <v>376</v>
      </c>
      <c r="EI33" s="31">
        <v>0</v>
      </c>
      <c r="EJ33" s="31">
        <v>0</v>
      </c>
      <c r="EK33" s="31">
        <v>0</v>
      </c>
      <c r="EL33" s="31" t="e">
        <v>#DIV/0!</v>
      </c>
      <c r="EM33" s="31">
        <v>3</v>
      </c>
      <c r="EN33" s="31">
        <v>0</v>
      </c>
      <c r="EO33" s="31">
        <v>1</v>
      </c>
      <c r="EP33" s="31">
        <v>0</v>
      </c>
      <c r="EQ33" s="31" t="s">
        <v>1407</v>
      </c>
      <c r="ER33" s="31">
        <v>0</v>
      </c>
      <c r="ES33" s="31">
        <v>11</v>
      </c>
      <c r="ET33" s="31">
        <v>8.3333333333333339</v>
      </c>
      <c r="EU33" s="31">
        <v>0.25</v>
      </c>
      <c r="EV33" s="31">
        <v>5</v>
      </c>
      <c r="EW33" s="31">
        <v>84</v>
      </c>
      <c r="EX33" s="31">
        <v>84</v>
      </c>
      <c r="EY33" s="31">
        <v>1</v>
      </c>
      <c r="EZ33" s="385" t="s">
        <v>598</v>
      </c>
    </row>
    <row r="34" spans="1:156" x14ac:dyDescent="0.25">
      <c r="A34" s="368" t="s">
        <v>814</v>
      </c>
      <c r="B34" s="372" t="s">
        <v>813</v>
      </c>
      <c r="C34" s="378" t="s">
        <v>814</v>
      </c>
      <c r="D34" s="378" t="s">
        <v>814</v>
      </c>
      <c r="E34" s="378" t="s">
        <v>815</v>
      </c>
      <c r="F34" s="378" t="s">
        <v>591</v>
      </c>
      <c r="G34" s="378" t="s">
        <v>541</v>
      </c>
      <c r="H34" s="378" t="s">
        <v>542</v>
      </c>
      <c r="I34" s="378" t="s">
        <v>816</v>
      </c>
      <c r="J34" s="378" t="s">
        <v>817</v>
      </c>
      <c r="K34" s="378" t="s">
        <v>818</v>
      </c>
      <c r="L34" s="378" t="s">
        <v>819</v>
      </c>
      <c r="M34" s="378" t="s">
        <v>814</v>
      </c>
      <c r="N34" s="378">
        <v>48640</v>
      </c>
      <c r="O34" s="378" t="s">
        <v>820</v>
      </c>
      <c r="P34" s="378" t="s">
        <v>821</v>
      </c>
      <c r="Q34" s="378" t="s">
        <v>822</v>
      </c>
      <c r="R34" s="378" t="s">
        <v>824</v>
      </c>
      <c r="S34" s="378">
        <v>0</v>
      </c>
      <c r="T34" s="378" t="s">
        <v>825</v>
      </c>
      <c r="U34" s="378" t="s">
        <v>826</v>
      </c>
      <c r="V34" s="378" t="s">
        <v>827</v>
      </c>
      <c r="W34" s="365">
        <v>6371</v>
      </c>
      <c r="X34" s="365">
        <v>4895</v>
      </c>
      <c r="Y34" s="365">
        <v>1476</v>
      </c>
      <c r="Z34" s="355">
        <v>5.4148230088495577</v>
      </c>
      <c r="AA34" s="355">
        <v>4.7509321401938855</v>
      </c>
      <c r="AB34" s="325" t="s">
        <v>397</v>
      </c>
      <c r="AC34" s="325">
        <v>2.8635700335568615</v>
      </c>
      <c r="AD34" s="325">
        <v>0</v>
      </c>
      <c r="AE34" s="325">
        <v>22</v>
      </c>
      <c r="AF34" s="325">
        <v>1341</v>
      </c>
      <c r="AG34" s="325">
        <v>0</v>
      </c>
      <c r="AH34" s="325">
        <v>904</v>
      </c>
      <c r="AI34" s="325">
        <v>0</v>
      </c>
      <c r="AJ34" s="146">
        <v>0.99609999999999999</v>
      </c>
      <c r="AK34" s="146">
        <v>0.8909999999999999</v>
      </c>
      <c r="AL34" s="146">
        <v>0.93819999999999992</v>
      </c>
      <c r="AM34" s="146">
        <v>0</v>
      </c>
      <c r="AN34" s="146">
        <v>0</v>
      </c>
      <c r="AO34" s="146">
        <v>0.97450000000000003</v>
      </c>
      <c r="AP34" s="146">
        <v>0.88819999999999999</v>
      </c>
      <c r="AQ34" s="146">
        <v>0</v>
      </c>
      <c r="AR34" s="156">
        <v>278016.26</v>
      </c>
      <c r="AS34" s="156">
        <v>55603.25</v>
      </c>
      <c r="AT34" s="156">
        <v>8340.49</v>
      </c>
      <c r="AU34" s="156">
        <v>70128</v>
      </c>
      <c r="AV34" s="156">
        <v>9976</v>
      </c>
      <c r="AW34" s="156">
        <v>0</v>
      </c>
      <c r="AX34" s="157">
        <v>10606</v>
      </c>
      <c r="AY34" s="156">
        <v>0</v>
      </c>
      <c r="AZ34" s="156">
        <v>0</v>
      </c>
      <c r="BA34" s="156">
        <v>0</v>
      </c>
      <c r="BB34" s="156">
        <v>0</v>
      </c>
      <c r="BC34" s="156">
        <v>432670</v>
      </c>
      <c r="BD34" s="156">
        <v>0</v>
      </c>
      <c r="BE34" s="156">
        <v>119769</v>
      </c>
      <c r="BF34" s="156">
        <v>0</v>
      </c>
      <c r="BG34" s="156">
        <v>701</v>
      </c>
      <c r="BH34" s="156">
        <v>0</v>
      </c>
      <c r="BI34" s="156">
        <v>0</v>
      </c>
      <c r="BJ34" s="156">
        <v>154053.72</v>
      </c>
      <c r="BK34" s="156">
        <v>0</v>
      </c>
      <c r="BL34" s="156">
        <v>0</v>
      </c>
      <c r="BM34" s="156">
        <v>0</v>
      </c>
      <c r="BN34" s="156">
        <v>0</v>
      </c>
      <c r="BO34" s="156">
        <v>40200</v>
      </c>
      <c r="BP34" s="156">
        <v>419684.59</v>
      </c>
      <c r="BQ34" s="156">
        <v>0</v>
      </c>
      <c r="BR34" s="156">
        <v>0</v>
      </c>
      <c r="BS34" s="156">
        <v>0</v>
      </c>
      <c r="BT34" s="156">
        <v>0</v>
      </c>
      <c r="BU34" s="156">
        <v>0</v>
      </c>
      <c r="BV34" s="156">
        <v>80928</v>
      </c>
      <c r="BW34" s="156">
        <v>0</v>
      </c>
      <c r="BX34" s="156">
        <v>0</v>
      </c>
      <c r="BY34" s="156">
        <v>815336.31</v>
      </c>
      <c r="BZ34" s="156">
        <v>1708591.85</v>
      </c>
      <c r="CA34" s="156">
        <v>1216</v>
      </c>
      <c r="CB34" s="156">
        <v>327520.84999999998</v>
      </c>
      <c r="CC34" s="156">
        <v>544</v>
      </c>
      <c r="CD34" s="156">
        <v>1381071</v>
      </c>
      <c r="CE34" s="156">
        <v>672</v>
      </c>
      <c r="CF34" s="156">
        <v>1739</v>
      </c>
      <c r="CG34" s="156">
        <v>31302</v>
      </c>
      <c r="CH34" s="156">
        <v>0</v>
      </c>
      <c r="CI34" s="156">
        <v>0</v>
      </c>
      <c r="CJ34" s="156">
        <v>1739</v>
      </c>
      <c r="CK34" s="156">
        <v>31302</v>
      </c>
      <c r="CL34" s="156">
        <v>851205.72</v>
      </c>
      <c r="CM34" s="156">
        <v>170241.144</v>
      </c>
      <c r="CN34" s="156">
        <v>30643.405919999997</v>
      </c>
      <c r="CO34" s="156">
        <v>1052090.2699199999</v>
      </c>
      <c r="CP34" s="168">
        <v>0</v>
      </c>
      <c r="CQ34" s="168">
        <v>0</v>
      </c>
      <c r="CR34" s="168">
        <v>0</v>
      </c>
      <c r="CS34" s="168">
        <v>0</v>
      </c>
      <c r="CT34" s="168">
        <v>0</v>
      </c>
      <c r="CU34" s="168">
        <v>0</v>
      </c>
      <c r="CV34" s="168">
        <v>0</v>
      </c>
      <c r="CW34" s="168">
        <v>0</v>
      </c>
      <c r="CX34" s="168">
        <v>0</v>
      </c>
      <c r="CY34" s="168">
        <v>0</v>
      </c>
      <c r="CZ34" s="168">
        <v>0</v>
      </c>
      <c r="DA34" s="168">
        <v>0</v>
      </c>
      <c r="DB34" s="168">
        <v>0</v>
      </c>
      <c r="DC34" s="168">
        <v>0</v>
      </c>
      <c r="DD34" s="168">
        <v>0</v>
      </c>
      <c r="DE34" s="168">
        <v>0</v>
      </c>
      <c r="DF34" s="168">
        <v>0</v>
      </c>
      <c r="DG34" s="168">
        <v>0</v>
      </c>
      <c r="DH34" s="168">
        <v>0</v>
      </c>
      <c r="DI34" s="168">
        <v>0</v>
      </c>
      <c r="DJ34" s="168">
        <v>0</v>
      </c>
      <c r="DK34" s="168">
        <v>0</v>
      </c>
      <c r="DL34" s="168">
        <v>0</v>
      </c>
      <c r="DM34" s="168">
        <v>0</v>
      </c>
      <c r="DN34" s="168">
        <v>0</v>
      </c>
      <c r="DO34" s="168">
        <v>0</v>
      </c>
      <c r="DP34" s="156">
        <v>0</v>
      </c>
      <c r="DQ34" s="156">
        <v>0</v>
      </c>
      <c r="DR34" s="156">
        <v>0</v>
      </c>
      <c r="DS34" s="156">
        <v>0</v>
      </c>
      <c r="DT34" s="31">
        <v>0</v>
      </c>
      <c r="DU34" s="174">
        <v>0</v>
      </c>
      <c r="DV34" s="174">
        <v>0</v>
      </c>
      <c r="DW34" s="174" t="s">
        <v>267</v>
      </c>
      <c r="DX34" s="174" t="s">
        <v>267</v>
      </c>
      <c r="DY34" s="174">
        <v>0</v>
      </c>
      <c r="DZ34" s="174">
        <v>0</v>
      </c>
      <c r="EA34" s="174" t="s">
        <v>267</v>
      </c>
      <c r="EB34" s="179">
        <v>1739</v>
      </c>
      <c r="EC34" s="179">
        <v>0</v>
      </c>
      <c r="ED34" s="179">
        <v>0</v>
      </c>
      <c r="EE34" s="179">
        <v>0</v>
      </c>
      <c r="EF34" s="179">
        <v>0</v>
      </c>
      <c r="EG34" s="179">
        <v>0</v>
      </c>
      <c r="EH34" s="179">
        <v>1739</v>
      </c>
      <c r="EI34" s="31">
        <v>0</v>
      </c>
      <c r="EJ34" s="31">
        <v>0</v>
      </c>
      <c r="EK34" s="31">
        <v>0</v>
      </c>
      <c r="EL34" s="31" t="e">
        <v>#DIV/0!</v>
      </c>
      <c r="EM34" s="31">
        <v>7</v>
      </c>
      <c r="EN34" s="31">
        <v>2</v>
      </c>
      <c r="EO34" s="31">
        <v>11</v>
      </c>
      <c r="EP34" s="31">
        <v>11</v>
      </c>
      <c r="EQ34" s="31" t="s">
        <v>828</v>
      </c>
      <c r="ER34" s="31">
        <v>0</v>
      </c>
      <c r="ES34" s="31">
        <v>40</v>
      </c>
      <c r="ET34" s="109">
        <v>17.25</v>
      </c>
      <c r="EU34" s="113">
        <v>0.2</v>
      </c>
      <c r="EV34" s="31">
        <v>5</v>
      </c>
      <c r="EW34" s="31">
        <v>168</v>
      </c>
      <c r="EX34" s="31">
        <v>105</v>
      </c>
      <c r="EY34" s="66">
        <v>1</v>
      </c>
      <c r="EZ34" s="385" t="s">
        <v>598</v>
      </c>
    </row>
    <row r="35" spans="1:156" ht="30" x14ac:dyDescent="0.25">
      <c r="A35" s="368" t="s">
        <v>31</v>
      </c>
      <c r="B35" s="372" t="s">
        <v>800</v>
      </c>
      <c r="C35" s="378" t="s">
        <v>31</v>
      </c>
      <c r="D35" s="378" t="s">
        <v>31</v>
      </c>
      <c r="E35" s="378" t="s">
        <v>801</v>
      </c>
      <c r="F35" s="378" t="s">
        <v>802</v>
      </c>
      <c r="G35" s="378" t="s">
        <v>306</v>
      </c>
      <c r="H35" s="378" t="s">
        <v>290</v>
      </c>
      <c r="I35" s="378" t="s">
        <v>803</v>
      </c>
      <c r="J35" s="378" t="s">
        <v>804</v>
      </c>
      <c r="K35" s="378" t="s">
        <v>805</v>
      </c>
      <c r="L35" s="378" t="s">
        <v>806</v>
      </c>
      <c r="M35" s="378" t="s">
        <v>31</v>
      </c>
      <c r="N35" s="378">
        <v>47980</v>
      </c>
      <c r="O35" s="378" t="s">
        <v>807</v>
      </c>
      <c r="P35" s="378" t="s">
        <v>808</v>
      </c>
      <c r="Q35" s="378">
        <v>0</v>
      </c>
      <c r="R35" s="378" t="s">
        <v>809</v>
      </c>
      <c r="S35" s="378">
        <v>0</v>
      </c>
      <c r="T35" s="378" t="s">
        <v>810</v>
      </c>
      <c r="U35" s="378" t="s">
        <v>810</v>
      </c>
      <c r="V35" s="378" t="s">
        <v>348</v>
      </c>
      <c r="W35" s="365">
        <v>23110</v>
      </c>
      <c r="X35" s="365">
        <v>13016</v>
      </c>
      <c r="Y35" s="365">
        <v>10094</v>
      </c>
      <c r="Z35" s="355">
        <v>4.5526407834907312</v>
      </c>
      <c r="AA35" s="355">
        <v>4.3918662105663246</v>
      </c>
      <c r="AB35" s="325" t="s">
        <v>397</v>
      </c>
      <c r="AC35" s="325">
        <v>2.1119985977461786</v>
      </c>
      <c r="AD35" s="325" t="s">
        <v>811</v>
      </c>
      <c r="AE35" s="325">
        <v>94</v>
      </c>
      <c r="AF35" s="325">
        <v>5262</v>
      </c>
      <c r="AG35" s="325">
        <v>0</v>
      </c>
      <c r="AH35" s="325">
        <v>2859</v>
      </c>
      <c r="AI35" s="325">
        <v>0</v>
      </c>
      <c r="AJ35" s="146">
        <v>0.97299999999999998</v>
      </c>
      <c r="AK35" s="146">
        <v>0.92469999999999997</v>
      </c>
      <c r="AL35" s="146">
        <v>0</v>
      </c>
      <c r="AM35" s="146">
        <v>0</v>
      </c>
      <c r="AN35" s="146">
        <v>0</v>
      </c>
      <c r="AO35" s="146">
        <v>0.95</v>
      </c>
      <c r="AP35" s="146">
        <v>0.87429999999999997</v>
      </c>
      <c r="AQ35" s="146">
        <v>0</v>
      </c>
      <c r="AR35" s="156">
        <v>2920037.4</v>
      </c>
      <c r="AS35" s="156">
        <v>1198927</v>
      </c>
      <c r="AT35" s="156">
        <v>216393.01</v>
      </c>
      <c r="AU35" s="156">
        <v>1285941.8</v>
      </c>
      <c r="AV35" s="156">
        <v>76747</v>
      </c>
      <c r="AW35" s="156">
        <v>95868.78</v>
      </c>
      <c r="AX35" s="157">
        <v>69396.100000000006</v>
      </c>
      <c r="AY35" s="156">
        <v>0</v>
      </c>
      <c r="AZ35" s="156">
        <v>5463.92</v>
      </c>
      <c r="BA35" s="156">
        <v>0</v>
      </c>
      <c r="BB35" s="156">
        <v>234777.09</v>
      </c>
      <c r="BC35" s="156">
        <v>6103552.0999999996</v>
      </c>
      <c r="BD35" s="156">
        <v>0</v>
      </c>
      <c r="BE35" s="156">
        <v>3794426.88</v>
      </c>
      <c r="BF35" s="156">
        <v>0</v>
      </c>
      <c r="BG35" s="156">
        <v>0</v>
      </c>
      <c r="BH35" s="156">
        <v>0</v>
      </c>
      <c r="BI35" s="156">
        <v>0</v>
      </c>
      <c r="BJ35" s="156">
        <v>1375685.45</v>
      </c>
      <c r="BK35" s="156">
        <v>111698.6</v>
      </c>
      <c r="BL35" s="156">
        <v>0</v>
      </c>
      <c r="BM35" s="156">
        <v>508422.21</v>
      </c>
      <c r="BN35" s="156">
        <v>241734.7</v>
      </c>
      <c r="BO35" s="156">
        <v>39308.79</v>
      </c>
      <c r="BP35" s="156">
        <v>169879</v>
      </c>
      <c r="BQ35" s="156">
        <v>0</v>
      </c>
      <c r="BR35" s="156">
        <v>0</v>
      </c>
      <c r="BS35" s="156">
        <v>0</v>
      </c>
      <c r="BT35" s="156">
        <v>0</v>
      </c>
      <c r="BU35" s="156">
        <v>0</v>
      </c>
      <c r="BV35" s="156">
        <v>113440.86</v>
      </c>
      <c r="BW35" s="156">
        <v>0</v>
      </c>
      <c r="BX35" s="156">
        <v>0</v>
      </c>
      <c r="BY35" s="156">
        <v>6354596.4900000002</v>
      </c>
      <c r="BZ35" s="156">
        <v>13491003</v>
      </c>
      <c r="CA35" s="156">
        <v>3008</v>
      </c>
      <c r="CB35" s="156">
        <v>1313967.96</v>
      </c>
      <c r="CC35" s="156">
        <v>683</v>
      </c>
      <c r="CD35" s="156">
        <v>12177035.039999999</v>
      </c>
      <c r="CE35" s="156">
        <v>2325</v>
      </c>
      <c r="CF35" s="156">
        <v>0</v>
      </c>
      <c r="CG35" s="156">
        <v>0</v>
      </c>
      <c r="CH35" s="156">
        <v>0</v>
      </c>
      <c r="CI35" s="156">
        <v>0</v>
      </c>
      <c r="CJ35" s="156">
        <v>0</v>
      </c>
      <c r="CK35" s="156">
        <v>0</v>
      </c>
      <c r="CL35" s="156">
        <v>0</v>
      </c>
      <c r="CM35" s="156">
        <v>0</v>
      </c>
      <c r="CN35" s="156">
        <v>0</v>
      </c>
      <c r="CO35" s="156">
        <v>0</v>
      </c>
      <c r="CP35" s="168">
        <v>0</v>
      </c>
      <c r="CQ35" s="168">
        <v>99</v>
      </c>
      <c r="CR35" s="168">
        <v>4295</v>
      </c>
      <c r="CS35" s="168">
        <v>58</v>
      </c>
      <c r="CT35" s="168">
        <v>4452</v>
      </c>
      <c r="CU35" s="168">
        <v>106725</v>
      </c>
      <c r="CV35" s="168">
        <v>191</v>
      </c>
      <c r="CW35" s="168">
        <v>27</v>
      </c>
      <c r="CX35" s="168">
        <v>113</v>
      </c>
      <c r="CY35" s="168">
        <v>331</v>
      </c>
      <c r="CZ35" s="168">
        <v>8049</v>
      </c>
      <c r="DA35" s="168">
        <v>4783</v>
      </c>
      <c r="DB35" s="168">
        <v>114774</v>
      </c>
      <c r="DC35" s="168">
        <v>7631728.8000000007</v>
      </c>
      <c r="DD35" s="168">
        <v>1526345.7600000002</v>
      </c>
      <c r="DE35" s="168">
        <v>274742.23680000001</v>
      </c>
      <c r="DF35" s="168">
        <v>9432816.7967999987</v>
      </c>
      <c r="DG35" s="168">
        <v>0</v>
      </c>
      <c r="DH35" s="168">
        <v>0</v>
      </c>
      <c r="DI35" s="168">
        <v>0</v>
      </c>
      <c r="DJ35" s="168">
        <v>0</v>
      </c>
      <c r="DK35" s="168">
        <v>0</v>
      </c>
      <c r="DL35" s="168">
        <v>0</v>
      </c>
      <c r="DM35" s="168">
        <v>0</v>
      </c>
      <c r="DN35" s="168">
        <v>0</v>
      </c>
      <c r="DO35" s="168">
        <v>0</v>
      </c>
      <c r="DP35" s="156">
        <v>0</v>
      </c>
      <c r="DQ35" s="156">
        <v>0</v>
      </c>
      <c r="DR35" s="156">
        <v>0</v>
      </c>
      <c r="DS35" s="156">
        <v>0</v>
      </c>
      <c r="DT35" s="31">
        <v>0</v>
      </c>
      <c r="DU35" s="174">
        <v>0</v>
      </c>
      <c r="DV35" s="174">
        <v>0</v>
      </c>
      <c r="DW35" s="174" t="s">
        <v>267</v>
      </c>
      <c r="DX35" s="174" t="s">
        <v>267</v>
      </c>
      <c r="DY35" s="174">
        <v>0</v>
      </c>
      <c r="DZ35" s="174" t="s">
        <v>267</v>
      </c>
      <c r="EA35" s="174" t="s">
        <v>267</v>
      </c>
      <c r="EB35" s="179">
        <v>4452</v>
      </c>
      <c r="EC35" s="179">
        <v>0</v>
      </c>
      <c r="ED35" s="179">
        <v>331</v>
      </c>
      <c r="EE35" s="179">
        <v>0</v>
      </c>
      <c r="EF35" s="179">
        <v>0</v>
      </c>
      <c r="EG35" s="179">
        <v>0</v>
      </c>
      <c r="EH35" s="179">
        <v>4783</v>
      </c>
      <c r="EI35" s="31">
        <v>3</v>
      </c>
      <c r="EJ35" s="31">
        <v>0</v>
      </c>
      <c r="EK35" s="31">
        <v>0</v>
      </c>
      <c r="EL35" s="31" t="e">
        <v>#DIV/0!</v>
      </c>
      <c r="EM35" s="31">
        <v>8</v>
      </c>
      <c r="EN35" s="31">
        <v>1</v>
      </c>
      <c r="EO35" s="31">
        <v>12</v>
      </c>
      <c r="EP35" s="31">
        <v>12</v>
      </c>
      <c r="EQ35" s="31" t="s">
        <v>812</v>
      </c>
      <c r="ER35" s="31">
        <v>0</v>
      </c>
      <c r="ES35" s="31">
        <v>61.8</v>
      </c>
      <c r="ET35" s="109">
        <v>19.399999999999999</v>
      </c>
      <c r="EU35" s="113">
        <v>0.3</v>
      </c>
      <c r="EV35" s="31">
        <v>13</v>
      </c>
      <c r="EW35" s="31">
        <v>42</v>
      </c>
      <c r="EX35" s="31">
        <v>42</v>
      </c>
      <c r="EY35" s="66">
        <v>1</v>
      </c>
      <c r="EZ35" s="385" t="s">
        <v>376</v>
      </c>
    </row>
    <row r="36" spans="1:156" ht="30" x14ac:dyDescent="0.25">
      <c r="A36" s="368" t="s">
        <v>32</v>
      </c>
      <c r="B36" s="372" t="s">
        <v>829</v>
      </c>
      <c r="C36" s="378" t="s">
        <v>32</v>
      </c>
      <c r="D36" s="378" t="s">
        <v>32</v>
      </c>
      <c r="E36" s="378" t="s">
        <v>830</v>
      </c>
      <c r="F36" s="378" t="s">
        <v>831</v>
      </c>
      <c r="G36" s="378" t="s">
        <v>541</v>
      </c>
      <c r="H36" s="378" t="s">
        <v>542</v>
      </c>
      <c r="I36" s="378" t="s">
        <v>816</v>
      </c>
      <c r="J36" s="378" t="s">
        <v>544</v>
      </c>
      <c r="K36" s="378" t="s">
        <v>832</v>
      </c>
      <c r="L36" s="378" t="s">
        <v>833</v>
      </c>
      <c r="M36" s="378" t="s">
        <v>32</v>
      </c>
      <c r="N36" s="378">
        <v>48680</v>
      </c>
      <c r="O36" s="378" t="s">
        <v>834</v>
      </c>
      <c r="P36" s="378" t="s">
        <v>835</v>
      </c>
      <c r="Q36" s="378">
        <v>3434315121</v>
      </c>
      <c r="R36" s="378" t="s">
        <v>836</v>
      </c>
      <c r="S36" s="378">
        <v>0</v>
      </c>
      <c r="T36" s="378" t="s">
        <v>837</v>
      </c>
      <c r="U36" s="378" t="s">
        <v>838</v>
      </c>
      <c r="V36" s="378" t="s">
        <v>839</v>
      </c>
      <c r="W36" s="365">
        <v>2230</v>
      </c>
      <c r="X36" s="365">
        <v>2146</v>
      </c>
      <c r="Y36" s="365">
        <v>84</v>
      </c>
      <c r="Z36" s="355">
        <v>3.5707154742096505</v>
      </c>
      <c r="AA36" s="355">
        <v>3.6497545008183305</v>
      </c>
      <c r="AB36" s="325" t="s">
        <v>283</v>
      </c>
      <c r="AC36" s="325">
        <v>2.1235262935076715</v>
      </c>
      <c r="AD36" s="325" t="s">
        <v>840</v>
      </c>
      <c r="AE36" s="325">
        <v>16</v>
      </c>
      <c r="AF36" s="325">
        <v>611</v>
      </c>
      <c r="AG36" s="325">
        <v>0</v>
      </c>
      <c r="AH36" s="325">
        <v>601</v>
      </c>
      <c r="AI36" s="325">
        <v>0</v>
      </c>
      <c r="AJ36" s="146">
        <v>0.96909999999999996</v>
      </c>
      <c r="AK36" s="146">
        <v>0.93140000000000001</v>
      </c>
      <c r="AL36" s="146">
        <v>0</v>
      </c>
      <c r="AM36" s="146">
        <v>0</v>
      </c>
      <c r="AN36" s="146">
        <v>0</v>
      </c>
      <c r="AO36" s="146">
        <v>0.9738</v>
      </c>
      <c r="AP36" s="146">
        <v>0.9345</v>
      </c>
      <c r="AQ36" s="146">
        <v>0</v>
      </c>
      <c r="AR36" s="156">
        <v>593727.05000000005</v>
      </c>
      <c r="AS36" s="156">
        <v>116767.79</v>
      </c>
      <c r="AT36" s="156">
        <v>8793.44</v>
      </c>
      <c r="AU36" s="156">
        <v>26321.5</v>
      </c>
      <c r="AV36" s="156">
        <v>23912.400000000001</v>
      </c>
      <c r="AW36" s="156">
        <v>0</v>
      </c>
      <c r="AX36" s="157">
        <v>12839.28</v>
      </c>
      <c r="AY36" s="156">
        <v>0</v>
      </c>
      <c r="AZ36" s="156">
        <v>0</v>
      </c>
      <c r="BA36" s="156">
        <v>0</v>
      </c>
      <c r="BB36" s="156">
        <v>0</v>
      </c>
      <c r="BC36" s="156">
        <v>782361.46000000008</v>
      </c>
      <c r="BD36" s="156">
        <v>0</v>
      </c>
      <c r="BE36" s="156">
        <v>0</v>
      </c>
      <c r="BF36" s="156">
        <v>437286</v>
      </c>
      <c r="BG36" s="156">
        <v>0</v>
      </c>
      <c r="BH36" s="156">
        <v>0</v>
      </c>
      <c r="BI36" s="156">
        <v>0</v>
      </c>
      <c r="BJ36" s="156">
        <v>158548</v>
      </c>
      <c r="BK36" s="156">
        <v>0</v>
      </c>
      <c r="BL36" s="156">
        <v>0</v>
      </c>
      <c r="BM36" s="156">
        <v>0</v>
      </c>
      <c r="BN36" s="156">
        <v>0</v>
      </c>
      <c r="BO36" s="156">
        <v>36400</v>
      </c>
      <c r="BP36" s="156">
        <v>22850</v>
      </c>
      <c r="BQ36" s="156">
        <v>0</v>
      </c>
      <c r="BR36" s="156">
        <v>0</v>
      </c>
      <c r="BS36" s="156">
        <v>0</v>
      </c>
      <c r="BT36" s="156">
        <v>0</v>
      </c>
      <c r="BU36" s="156">
        <v>0</v>
      </c>
      <c r="BV36" s="156">
        <v>69000</v>
      </c>
      <c r="BW36" s="156">
        <v>0</v>
      </c>
      <c r="BX36" s="156">
        <v>0</v>
      </c>
      <c r="BY36" s="156">
        <v>724084</v>
      </c>
      <c r="BZ36" s="156">
        <v>262263.18</v>
      </c>
      <c r="CA36" s="156">
        <v>225</v>
      </c>
      <c r="CB36" s="156">
        <v>103923.38</v>
      </c>
      <c r="CC36" s="156">
        <v>132</v>
      </c>
      <c r="CD36" s="156">
        <v>158339.79999999999</v>
      </c>
      <c r="CE36" s="156">
        <v>93</v>
      </c>
      <c r="CF36" s="156">
        <v>376</v>
      </c>
      <c r="CG36" s="156">
        <v>5640</v>
      </c>
      <c r="CH36" s="156">
        <v>0</v>
      </c>
      <c r="CI36" s="156">
        <v>0</v>
      </c>
      <c r="CJ36" s="156">
        <v>376</v>
      </c>
      <c r="CK36" s="156">
        <v>5640</v>
      </c>
      <c r="CL36" s="156">
        <v>147050.64000000001</v>
      </c>
      <c r="CM36" s="156">
        <v>29410.128000000001</v>
      </c>
      <c r="CN36" s="156">
        <v>5293.8230399999993</v>
      </c>
      <c r="CO36" s="156">
        <v>181754.59104</v>
      </c>
      <c r="CP36" s="168">
        <v>0</v>
      </c>
      <c r="CQ36" s="168">
        <v>0</v>
      </c>
      <c r="CR36" s="168">
        <v>1153</v>
      </c>
      <c r="CS36" s="168">
        <v>0</v>
      </c>
      <c r="CT36" s="168">
        <v>1153</v>
      </c>
      <c r="CU36" s="168">
        <v>17295</v>
      </c>
      <c r="CV36" s="168">
        <v>0</v>
      </c>
      <c r="CW36" s="168">
        <v>0</v>
      </c>
      <c r="CX36" s="168">
        <v>0</v>
      </c>
      <c r="CY36" s="168">
        <v>0</v>
      </c>
      <c r="CZ36" s="168">
        <v>0</v>
      </c>
      <c r="DA36" s="168">
        <v>1153</v>
      </c>
      <c r="DB36" s="168">
        <v>17295</v>
      </c>
      <c r="DC36" s="168">
        <v>738012.24</v>
      </c>
      <c r="DD36" s="168">
        <v>147602.448</v>
      </c>
      <c r="DE36" s="168">
        <v>26568.440639999997</v>
      </c>
      <c r="DF36" s="168">
        <v>912183.12864000001</v>
      </c>
      <c r="DG36" s="168">
        <v>0</v>
      </c>
      <c r="DH36" s="168">
        <v>0</v>
      </c>
      <c r="DI36" s="168">
        <v>0</v>
      </c>
      <c r="DJ36" s="168">
        <v>0</v>
      </c>
      <c r="DK36" s="168">
        <v>0</v>
      </c>
      <c r="DL36" s="168">
        <v>0</v>
      </c>
      <c r="DM36" s="168">
        <v>0</v>
      </c>
      <c r="DN36" s="168">
        <v>0</v>
      </c>
      <c r="DO36" s="168">
        <v>0</v>
      </c>
      <c r="DP36" s="156">
        <v>0</v>
      </c>
      <c r="DQ36" s="156">
        <v>0</v>
      </c>
      <c r="DR36" s="156">
        <v>0</v>
      </c>
      <c r="DS36" s="156">
        <v>0</v>
      </c>
      <c r="DT36" s="31">
        <v>0</v>
      </c>
      <c r="DU36" s="174">
        <v>0</v>
      </c>
      <c r="DV36" s="174">
        <v>0</v>
      </c>
      <c r="DW36" s="174">
        <v>0</v>
      </c>
      <c r="DX36" s="174" t="s">
        <v>267</v>
      </c>
      <c r="DY36" s="174">
        <v>0</v>
      </c>
      <c r="DZ36" s="174" t="s">
        <v>267</v>
      </c>
      <c r="EA36" s="174" t="s">
        <v>267</v>
      </c>
      <c r="EB36" s="179">
        <v>1529</v>
      </c>
      <c r="EC36" s="179">
        <v>0</v>
      </c>
      <c r="ED36" s="179">
        <v>0</v>
      </c>
      <c r="EE36" s="179">
        <v>0</v>
      </c>
      <c r="EF36" s="179">
        <v>0</v>
      </c>
      <c r="EG36" s="179">
        <v>0</v>
      </c>
      <c r="EH36" s="179">
        <v>1529</v>
      </c>
      <c r="EI36" s="31">
        <v>0</v>
      </c>
      <c r="EJ36" s="31">
        <v>0</v>
      </c>
      <c r="EK36" s="31">
        <v>0</v>
      </c>
      <c r="EL36" s="31" t="e">
        <v>#DIV/0!</v>
      </c>
      <c r="EM36" s="31">
        <v>11</v>
      </c>
      <c r="EN36" s="31">
        <v>1</v>
      </c>
      <c r="EO36" s="31">
        <v>2</v>
      </c>
      <c r="EP36" s="31">
        <v>0</v>
      </c>
      <c r="EQ36" s="31" t="s">
        <v>841</v>
      </c>
      <c r="ER36" s="31">
        <v>0</v>
      </c>
      <c r="ES36" s="31">
        <v>27</v>
      </c>
      <c r="ET36" s="109">
        <v>22.1</v>
      </c>
      <c r="EU36" s="113">
        <v>0.3</v>
      </c>
      <c r="EV36" s="31">
        <v>2</v>
      </c>
      <c r="EW36" s="31">
        <v>168</v>
      </c>
      <c r="EX36" s="31">
        <v>168</v>
      </c>
      <c r="EY36" s="66">
        <v>9</v>
      </c>
      <c r="EZ36" s="385" t="s">
        <v>598</v>
      </c>
    </row>
    <row r="37" spans="1:156" ht="30" x14ac:dyDescent="0.25">
      <c r="A37" s="368" t="s">
        <v>1813</v>
      </c>
      <c r="B37" s="372" t="s">
        <v>1812</v>
      </c>
      <c r="C37" s="378" t="s">
        <v>1813</v>
      </c>
      <c r="D37" s="378" t="s">
        <v>1813</v>
      </c>
      <c r="E37" s="378" t="s">
        <v>1814</v>
      </c>
      <c r="F37" s="378" t="s">
        <v>1815</v>
      </c>
      <c r="G37" s="378" t="s">
        <v>402</v>
      </c>
      <c r="H37" s="378" t="s">
        <v>290</v>
      </c>
      <c r="I37" s="378" t="s">
        <v>477</v>
      </c>
      <c r="J37" s="378" t="s">
        <v>1816</v>
      </c>
      <c r="K37" s="378" t="s">
        <v>1817</v>
      </c>
      <c r="L37" s="378" t="s">
        <v>1818</v>
      </c>
      <c r="M37" s="378" t="s">
        <v>1813</v>
      </c>
      <c r="N37" s="378">
        <v>47270</v>
      </c>
      <c r="O37" s="378" t="s">
        <v>1819</v>
      </c>
      <c r="P37" s="378" t="s">
        <v>1820</v>
      </c>
      <c r="Q37" s="378" t="s">
        <v>1821</v>
      </c>
      <c r="R37" s="378" t="s">
        <v>1822</v>
      </c>
      <c r="S37" s="378">
        <v>0</v>
      </c>
      <c r="T37" s="378" t="s">
        <v>1823</v>
      </c>
      <c r="U37" s="378" t="s">
        <v>1823</v>
      </c>
      <c r="V37" s="378" t="s">
        <v>412</v>
      </c>
      <c r="W37" s="365">
        <v>55634</v>
      </c>
      <c r="X37" s="365">
        <v>40305</v>
      </c>
      <c r="Y37" s="365">
        <v>15329</v>
      </c>
      <c r="Z37" s="355">
        <v>4.828102539530426</v>
      </c>
      <c r="AA37" s="355">
        <v>4.4478733610489289</v>
      </c>
      <c r="AB37" s="325" t="s">
        <v>283</v>
      </c>
      <c r="AC37" s="325">
        <v>1.7554008084066153</v>
      </c>
      <c r="AD37" s="325" t="s">
        <v>1824</v>
      </c>
      <c r="AE37" s="325">
        <v>353</v>
      </c>
      <c r="AF37" s="325">
        <v>12508</v>
      </c>
      <c r="AG37" s="325">
        <v>0</v>
      </c>
      <c r="AH37" s="325">
        <v>8348</v>
      </c>
      <c r="AI37" s="325">
        <v>0</v>
      </c>
      <c r="AJ37" s="146">
        <v>0.99180000000000001</v>
      </c>
      <c r="AK37" s="146">
        <v>0.96920000000000006</v>
      </c>
      <c r="AL37" s="146">
        <v>0</v>
      </c>
      <c r="AM37" s="146">
        <v>0</v>
      </c>
      <c r="AN37" s="146">
        <v>0</v>
      </c>
      <c r="AO37" s="146">
        <v>0.95150000000000001</v>
      </c>
      <c r="AP37" s="146">
        <v>0.91159999999999997</v>
      </c>
      <c r="AQ37" s="146">
        <v>0</v>
      </c>
      <c r="AR37" s="156">
        <v>9374248.5700000003</v>
      </c>
      <c r="AS37" s="156">
        <v>2499069.62</v>
      </c>
      <c r="AT37" s="156">
        <v>371383.25</v>
      </c>
      <c r="AU37" s="156">
        <v>6139454.2599999998</v>
      </c>
      <c r="AV37" s="156">
        <v>869488.1</v>
      </c>
      <c r="AW37" s="156">
        <v>0</v>
      </c>
      <c r="AX37" s="157">
        <v>0</v>
      </c>
      <c r="AY37" s="156">
        <v>0</v>
      </c>
      <c r="AZ37" s="156">
        <v>0</v>
      </c>
      <c r="BA37" s="156">
        <v>0</v>
      </c>
      <c r="BB37" s="156">
        <v>0</v>
      </c>
      <c r="BC37" s="156">
        <v>19253643.800000001</v>
      </c>
      <c r="BD37" s="156">
        <v>13920</v>
      </c>
      <c r="BE37" s="156">
        <v>17827849.850000001</v>
      </c>
      <c r="BF37" s="156">
        <v>0</v>
      </c>
      <c r="BG37" s="156">
        <v>0</v>
      </c>
      <c r="BH37" s="156">
        <v>0</v>
      </c>
      <c r="BI37" s="156">
        <v>0</v>
      </c>
      <c r="BJ37" s="156">
        <v>3011572.26</v>
      </c>
      <c r="BK37" s="156">
        <v>116132.29</v>
      </c>
      <c r="BL37" s="156">
        <v>0</v>
      </c>
      <c r="BM37" s="156">
        <v>356360.73</v>
      </c>
      <c r="BN37" s="156">
        <v>1792560.83</v>
      </c>
      <c r="BO37" s="156">
        <v>1127994.8600000001</v>
      </c>
      <c r="BP37" s="156">
        <v>187484.76</v>
      </c>
      <c r="BQ37" s="156">
        <v>0</v>
      </c>
      <c r="BR37" s="156">
        <v>0</v>
      </c>
      <c r="BS37" s="156">
        <v>0</v>
      </c>
      <c r="BT37" s="156">
        <v>0</v>
      </c>
      <c r="BU37" s="156">
        <v>0</v>
      </c>
      <c r="BV37" s="156">
        <v>938665.76</v>
      </c>
      <c r="BW37" s="156">
        <v>0</v>
      </c>
      <c r="BX37" s="156">
        <v>0</v>
      </c>
      <c r="BY37" s="156">
        <v>25372541.340000007</v>
      </c>
      <c r="BZ37" s="156">
        <v>8480542.2300000004</v>
      </c>
      <c r="CA37" s="156">
        <v>10547</v>
      </c>
      <c r="CB37" s="156">
        <v>0</v>
      </c>
      <c r="CC37" s="156">
        <v>0</v>
      </c>
      <c r="CD37" s="156">
        <v>8480542.2300000004</v>
      </c>
      <c r="CE37" s="156">
        <v>10547</v>
      </c>
      <c r="CF37" s="156">
        <v>4747</v>
      </c>
      <c r="CG37" s="156">
        <v>70335</v>
      </c>
      <c r="CH37" s="156">
        <v>84</v>
      </c>
      <c r="CI37" s="156">
        <v>1848</v>
      </c>
      <c r="CJ37" s="156">
        <v>4831</v>
      </c>
      <c r="CK37" s="156">
        <v>72183</v>
      </c>
      <c r="CL37" s="156">
        <v>4816746.72</v>
      </c>
      <c r="CM37" s="156">
        <v>963349.34400000004</v>
      </c>
      <c r="CN37" s="156">
        <v>173402.88191999999</v>
      </c>
      <c r="CO37" s="156">
        <v>5953498.9459199999</v>
      </c>
      <c r="CP37" s="168">
        <v>0</v>
      </c>
      <c r="CQ37" s="168">
        <v>0</v>
      </c>
      <c r="CR37" s="168">
        <v>0</v>
      </c>
      <c r="CS37" s="168">
        <v>0</v>
      </c>
      <c r="CT37" s="168">
        <v>0</v>
      </c>
      <c r="CU37" s="168">
        <v>0</v>
      </c>
      <c r="CV37" s="168">
        <v>0</v>
      </c>
      <c r="CW37" s="168">
        <v>0</v>
      </c>
      <c r="CX37" s="168">
        <v>0</v>
      </c>
      <c r="CY37" s="168">
        <v>0</v>
      </c>
      <c r="CZ37" s="168">
        <v>0</v>
      </c>
      <c r="DA37" s="168">
        <v>0</v>
      </c>
      <c r="DB37" s="168">
        <v>0</v>
      </c>
      <c r="DC37" s="168">
        <v>0</v>
      </c>
      <c r="DD37" s="168">
        <v>0</v>
      </c>
      <c r="DE37" s="168">
        <v>0</v>
      </c>
      <c r="DF37" s="168">
        <v>0</v>
      </c>
      <c r="DG37" s="168">
        <v>9890</v>
      </c>
      <c r="DH37" s="168">
        <v>0</v>
      </c>
      <c r="DI37" s="168">
        <v>0</v>
      </c>
      <c r="DJ37" s="168">
        <v>319</v>
      </c>
      <c r="DK37" s="168">
        <v>0</v>
      </c>
      <c r="DL37" s="168">
        <v>0</v>
      </c>
      <c r="DM37" s="168">
        <v>16</v>
      </c>
      <c r="DN37" s="168">
        <v>10225</v>
      </c>
      <c r="DO37" s="168">
        <v>138717</v>
      </c>
      <c r="DP37" s="156">
        <v>9103487.7599999998</v>
      </c>
      <c r="DQ37" s="156">
        <v>1820697.5520000001</v>
      </c>
      <c r="DR37" s="156">
        <v>327725.5593599999</v>
      </c>
      <c r="DS37" s="156">
        <v>11251910.871359998</v>
      </c>
      <c r="DT37" s="31" t="s">
        <v>267</v>
      </c>
      <c r="DU37" s="174">
        <v>0</v>
      </c>
      <c r="DV37" s="174">
        <v>0</v>
      </c>
      <c r="DW37" s="174" t="s">
        <v>267</v>
      </c>
      <c r="DX37" s="174" t="s">
        <v>267</v>
      </c>
      <c r="DY37" s="174" t="s">
        <v>267</v>
      </c>
      <c r="DZ37" s="174" t="s">
        <v>267</v>
      </c>
      <c r="EA37" s="174" t="s">
        <v>267</v>
      </c>
      <c r="EB37" s="179">
        <v>14637</v>
      </c>
      <c r="EC37" s="179">
        <v>0</v>
      </c>
      <c r="ED37" s="179">
        <v>403</v>
      </c>
      <c r="EE37" s="179">
        <v>0</v>
      </c>
      <c r="EF37" s="179">
        <v>16</v>
      </c>
      <c r="EG37" s="179">
        <v>0</v>
      </c>
      <c r="EH37" s="179">
        <v>15056</v>
      </c>
      <c r="EI37" s="31">
        <v>0</v>
      </c>
      <c r="EJ37" s="31">
        <v>0</v>
      </c>
      <c r="EK37" s="31">
        <v>0</v>
      </c>
      <c r="EL37" s="31" t="e">
        <v>#DIV/0!</v>
      </c>
      <c r="EM37" s="31">
        <v>16</v>
      </c>
      <c r="EN37" s="31">
        <v>1</v>
      </c>
      <c r="EO37" s="31">
        <v>100</v>
      </c>
      <c r="EP37" s="31">
        <v>0</v>
      </c>
      <c r="EQ37" s="31" t="s">
        <v>1825</v>
      </c>
      <c r="ER37" s="31">
        <v>0</v>
      </c>
      <c r="ES37" s="31">
        <v>270.04999999999995</v>
      </c>
      <c r="ET37" s="109">
        <v>17.714285714285715</v>
      </c>
      <c r="EU37" s="113">
        <v>0.2</v>
      </c>
      <c r="EV37" s="31">
        <v>38</v>
      </c>
      <c r="EW37" s="31">
        <v>168</v>
      </c>
      <c r="EX37" s="31">
        <v>84</v>
      </c>
      <c r="EY37" s="66">
        <v>4</v>
      </c>
      <c r="EZ37" s="385" t="s">
        <v>376</v>
      </c>
    </row>
    <row r="38" spans="1:156" ht="40.5" x14ac:dyDescent="0.25">
      <c r="A38" s="368" t="s">
        <v>843</v>
      </c>
      <c r="B38" s="372" t="s">
        <v>842</v>
      </c>
      <c r="C38" s="378" t="s">
        <v>843</v>
      </c>
      <c r="D38" s="378" t="s">
        <v>843</v>
      </c>
      <c r="E38" s="378" t="s">
        <v>590</v>
      </c>
      <c r="F38" s="378" t="s">
        <v>591</v>
      </c>
      <c r="G38" s="378" t="s">
        <v>271</v>
      </c>
      <c r="H38" s="378" t="s">
        <v>418</v>
      </c>
      <c r="I38" s="378" t="s">
        <v>844</v>
      </c>
      <c r="J38" s="378" t="s">
        <v>845</v>
      </c>
      <c r="K38" s="378" t="s">
        <v>846</v>
      </c>
      <c r="L38" s="378" t="s">
        <v>847</v>
      </c>
      <c r="M38" s="378" t="s">
        <v>843</v>
      </c>
      <c r="N38" s="378">
        <v>46500</v>
      </c>
      <c r="O38" s="378" t="s">
        <v>848</v>
      </c>
      <c r="P38" s="378" t="s">
        <v>849</v>
      </c>
      <c r="Q38" s="378">
        <v>3867530785</v>
      </c>
      <c r="R38" s="378" t="s">
        <v>850</v>
      </c>
      <c r="S38" s="378">
        <v>0</v>
      </c>
      <c r="T38" s="378" t="s">
        <v>851</v>
      </c>
      <c r="U38" s="378" t="s">
        <v>852</v>
      </c>
      <c r="V38" s="378" t="s">
        <v>412</v>
      </c>
      <c r="W38" s="365">
        <v>19787</v>
      </c>
      <c r="X38" s="365">
        <v>18056</v>
      </c>
      <c r="Y38" s="365">
        <v>1731</v>
      </c>
      <c r="Z38" s="355">
        <v>4.1922451822614351</v>
      </c>
      <c r="AA38" s="355">
        <v>4.2117922520221374</v>
      </c>
      <c r="AB38" s="325" t="s">
        <v>316</v>
      </c>
      <c r="AC38" s="325">
        <v>1.2762121354275902</v>
      </c>
      <c r="AD38" s="325" t="s">
        <v>853</v>
      </c>
      <c r="AE38" s="325">
        <v>33</v>
      </c>
      <c r="AF38" s="325">
        <v>4698</v>
      </c>
      <c r="AG38" s="325">
        <v>0</v>
      </c>
      <c r="AH38" s="325">
        <v>4307</v>
      </c>
      <c r="AI38" s="325">
        <v>0</v>
      </c>
      <c r="AJ38" s="146">
        <v>0.98629999999999995</v>
      </c>
      <c r="AK38" s="146">
        <v>0.97310000000000008</v>
      </c>
      <c r="AL38" s="146">
        <v>0</v>
      </c>
      <c r="AM38" s="146">
        <v>0</v>
      </c>
      <c r="AN38" s="146">
        <v>0</v>
      </c>
      <c r="AO38" s="146">
        <v>0.97289999999999999</v>
      </c>
      <c r="AP38" s="146">
        <v>0.95550000000000002</v>
      </c>
      <c r="AQ38" s="146">
        <v>0</v>
      </c>
      <c r="AR38" s="156">
        <v>3268438.91</v>
      </c>
      <c r="AS38" s="156">
        <v>936575.88</v>
      </c>
      <c r="AT38" s="156">
        <v>78883.89</v>
      </c>
      <c r="AU38" s="156">
        <v>1771238.16</v>
      </c>
      <c r="AV38" s="156">
        <v>231808.71</v>
      </c>
      <c r="AW38" s="156">
        <v>0</v>
      </c>
      <c r="AX38" s="157">
        <v>193037.26</v>
      </c>
      <c r="AY38" s="156">
        <v>0</v>
      </c>
      <c r="AZ38" s="156">
        <v>0</v>
      </c>
      <c r="BA38" s="156">
        <v>0</v>
      </c>
      <c r="BB38" s="156">
        <v>0</v>
      </c>
      <c r="BC38" s="156">
        <v>6479982.8099999996</v>
      </c>
      <c r="BD38" s="156">
        <v>0</v>
      </c>
      <c r="BE38" s="156">
        <v>6057613</v>
      </c>
      <c r="BF38" s="156">
        <v>0</v>
      </c>
      <c r="BG38" s="156">
        <v>441002</v>
      </c>
      <c r="BH38" s="156">
        <v>0</v>
      </c>
      <c r="BI38" s="156">
        <v>0</v>
      </c>
      <c r="BJ38" s="156">
        <v>1321259</v>
      </c>
      <c r="BK38" s="156">
        <v>0</v>
      </c>
      <c r="BL38" s="156">
        <v>0</v>
      </c>
      <c r="BM38" s="156">
        <v>0</v>
      </c>
      <c r="BN38" s="156">
        <v>899655.24</v>
      </c>
      <c r="BO38" s="156">
        <v>355036.05</v>
      </c>
      <c r="BP38" s="156">
        <v>54404</v>
      </c>
      <c r="BQ38" s="156">
        <v>0</v>
      </c>
      <c r="BR38" s="156">
        <v>0</v>
      </c>
      <c r="BS38" s="156">
        <v>0</v>
      </c>
      <c r="BT38" s="156">
        <v>0</v>
      </c>
      <c r="BU38" s="156">
        <v>0</v>
      </c>
      <c r="BV38" s="156">
        <v>0</v>
      </c>
      <c r="BW38" s="156">
        <v>0</v>
      </c>
      <c r="BX38" s="156">
        <v>16965</v>
      </c>
      <c r="BY38" s="156">
        <v>9145934.2899999991</v>
      </c>
      <c r="BZ38" s="156">
        <v>11567987.449999999</v>
      </c>
      <c r="CA38" s="156">
        <v>6001</v>
      </c>
      <c r="CB38" s="156">
        <v>3319847.24</v>
      </c>
      <c r="CC38" s="156">
        <v>2305</v>
      </c>
      <c r="CD38" s="156">
        <v>8248140.209999999</v>
      </c>
      <c r="CE38" s="156">
        <v>3696</v>
      </c>
      <c r="CF38" s="156">
        <v>938</v>
      </c>
      <c r="CG38" s="156">
        <v>11140</v>
      </c>
      <c r="CH38" s="156">
        <v>0</v>
      </c>
      <c r="CI38" s="156">
        <v>0</v>
      </c>
      <c r="CJ38" s="156">
        <v>938</v>
      </c>
      <c r="CK38" s="156">
        <v>11140</v>
      </c>
      <c r="CL38" s="156">
        <v>541863.84000000008</v>
      </c>
      <c r="CM38" s="156">
        <v>108372.76800000003</v>
      </c>
      <c r="CN38" s="156">
        <v>19507.098239999999</v>
      </c>
      <c r="CO38" s="156">
        <v>669743.70624000009</v>
      </c>
      <c r="CP38" s="168">
        <v>0</v>
      </c>
      <c r="CQ38" s="168">
        <v>8</v>
      </c>
      <c r="CR38" s="168">
        <v>5519</v>
      </c>
      <c r="CS38" s="168">
        <v>59</v>
      </c>
      <c r="CT38" s="168">
        <v>5586</v>
      </c>
      <c r="CU38" s="168">
        <v>84061</v>
      </c>
      <c r="CV38" s="168">
        <v>60</v>
      </c>
      <c r="CW38" s="168">
        <v>4</v>
      </c>
      <c r="CX38" s="168">
        <v>0</v>
      </c>
      <c r="CY38" s="168">
        <v>64</v>
      </c>
      <c r="CZ38" s="168">
        <v>1620</v>
      </c>
      <c r="DA38" s="168">
        <v>5650</v>
      </c>
      <c r="DB38" s="168">
        <v>85681</v>
      </c>
      <c r="DC38" s="168">
        <v>6713746.6800000006</v>
      </c>
      <c r="DD38" s="168">
        <v>1342749.3360000001</v>
      </c>
      <c r="DE38" s="168">
        <v>241694.88047999999</v>
      </c>
      <c r="DF38" s="168">
        <v>8298190.8964800006</v>
      </c>
      <c r="DG38" s="168">
        <v>0</v>
      </c>
      <c r="DH38" s="168">
        <v>0</v>
      </c>
      <c r="DI38" s="168">
        <v>0</v>
      </c>
      <c r="DJ38" s="168">
        <v>0</v>
      </c>
      <c r="DK38" s="168">
        <v>0</v>
      </c>
      <c r="DL38" s="168">
        <v>0</v>
      </c>
      <c r="DM38" s="168">
        <v>0</v>
      </c>
      <c r="DN38" s="168">
        <v>0</v>
      </c>
      <c r="DO38" s="168">
        <v>0</v>
      </c>
      <c r="DP38" s="156">
        <v>0</v>
      </c>
      <c r="DQ38" s="156">
        <v>0</v>
      </c>
      <c r="DR38" s="156">
        <v>0</v>
      </c>
      <c r="DS38" s="156">
        <v>0</v>
      </c>
      <c r="DT38" s="31">
        <v>0</v>
      </c>
      <c r="DU38" s="174">
        <v>0</v>
      </c>
      <c r="DV38" s="174">
        <v>0</v>
      </c>
      <c r="DW38" s="174" t="s">
        <v>267</v>
      </c>
      <c r="DX38" s="174" t="s">
        <v>267</v>
      </c>
      <c r="DY38" s="174">
        <v>0</v>
      </c>
      <c r="DZ38" s="174">
        <v>0</v>
      </c>
      <c r="EA38" s="174" t="s">
        <v>267</v>
      </c>
      <c r="EB38" s="179">
        <v>6524</v>
      </c>
      <c r="EC38" s="179">
        <v>0</v>
      </c>
      <c r="ED38" s="179">
        <v>64</v>
      </c>
      <c r="EE38" s="179">
        <v>0</v>
      </c>
      <c r="EF38" s="179">
        <v>0</v>
      </c>
      <c r="EG38" s="179">
        <v>0</v>
      </c>
      <c r="EH38" s="179">
        <v>6588</v>
      </c>
      <c r="EI38" s="31">
        <v>0</v>
      </c>
      <c r="EJ38" s="31">
        <v>0</v>
      </c>
      <c r="EK38" s="31">
        <v>0</v>
      </c>
      <c r="EL38" s="31" t="e">
        <v>#DIV/0!</v>
      </c>
      <c r="EM38" s="31">
        <v>6</v>
      </c>
      <c r="EN38" s="31">
        <v>1</v>
      </c>
      <c r="EO38" s="31">
        <v>40</v>
      </c>
      <c r="EP38" s="31">
        <v>40</v>
      </c>
      <c r="EQ38" s="31" t="s">
        <v>854</v>
      </c>
      <c r="ER38" s="31">
        <v>0</v>
      </c>
      <c r="ES38" s="31">
        <v>144</v>
      </c>
      <c r="ET38" s="109">
        <v>9.125</v>
      </c>
      <c r="EU38" s="113">
        <v>0.3</v>
      </c>
      <c r="EV38" s="31">
        <v>19</v>
      </c>
      <c r="EW38" s="31">
        <v>105</v>
      </c>
      <c r="EX38" s="31">
        <v>105</v>
      </c>
      <c r="EY38" s="66">
        <v>3</v>
      </c>
      <c r="EZ38" s="385" t="s">
        <v>598</v>
      </c>
    </row>
    <row r="39" spans="1:156" ht="27" x14ac:dyDescent="0.25">
      <c r="A39" s="368" t="s">
        <v>35</v>
      </c>
      <c r="B39" s="372" t="s">
        <v>855</v>
      </c>
      <c r="C39" s="378" t="s">
        <v>35</v>
      </c>
      <c r="D39" s="378" t="s">
        <v>35</v>
      </c>
      <c r="E39" s="378" t="s">
        <v>856</v>
      </c>
      <c r="F39" s="378" t="s">
        <v>857</v>
      </c>
      <c r="G39" s="378" t="s">
        <v>541</v>
      </c>
      <c r="H39" s="378" t="s">
        <v>542</v>
      </c>
      <c r="I39" s="378" t="s">
        <v>816</v>
      </c>
      <c r="J39" s="378" t="s">
        <v>544</v>
      </c>
      <c r="K39" s="378" t="s">
        <v>858</v>
      </c>
      <c r="L39" s="378" t="s">
        <v>859</v>
      </c>
      <c r="M39" s="378" t="s">
        <v>35</v>
      </c>
      <c r="N39" s="378">
        <v>48740</v>
      </c>
      <c r="O39" s="378" t="s">
        <v>860</v>
      </c>
      <c r="P39" s="378" t="s">
        <v>861</v>
      </c>
      <c r="Q39" s="378">
        <v>3213872091</v>
      </c>
      <c r="R39" s="378" t="s">
        <v>862</v>
      </c>
      <c r="S39" s="378">
        <v>0</v>
      </c>
      <c r="T39" s="378" t="s">
        <v>863</v>
      </c>
      <c r="U39" s="378" t="s">
        <v>864</v>
      </c>
      <c r="V39" s="378" t="s">
        <v>865</v>
      </c>
      <c r="W39" s="365">
        <v>25841</v>
      </c>
      <c r="X39" s="365">
        <v>22306</v>
      </c>
      <c r="Y39" s="365">
        <v>3535</v>
      </c>
      <c r="Z39" s="355">
        <v>4.0125921928404393</v>
      </c>
      <c r="AA39" s="355">
        <v>4.08811896851764</v>
      </c>
      <c r="AB39" s="325" t="s">
        <v>316</v>
      </c>
      <c r="AC39" s="325">
        <v>1.9198585684910396</v>
      </c>
      <c r="AD39" s="325" t="s">
        <v>866</v>
      </c>
      <c r="AE39" s="325">
        <v>39</v>
      </c>
      <c r="AF39" s="325">
        <v>6321</v>
      </c>
      <c r="AG39" s="325">
        <v>0</v>
      </c>
      <c r="AH39" s="325">
        <v>5559</v>
      </c>
      <c r="AI39" s="325">
        <v>0</v>
      </c>
      <c r="AJ39" s="146">
        <v>0.88159999999999994</v>
      </c>
      <c r="AK39" s="146">
        <v>0.96709999999999996</v>
      </c>
      <c r="AL39" s="146">
        <v>0</v>
      </c>
      <c r="AM39" s="146">
        <v>0</v>
      </c>
      <c r="AN39" s="146">
        <v>0</v>
      </c>
      <c r="AO39" s="146">
        <v>0.80920000000000003</v>
      </c>
      <c r="AP39" s="146">
        <v>0.80269999999999997</v>
      </c>
      <c r="AQ39" s="146">
        <v>0</v>
      </c>
      <c r="AR39" s="156">
        <v>6541888.0099999998</v>
      </c>
      <c r="AS39" s="156">
        <v>1680478.53</v>
      </c>
      <c r="AT39" s="156">
        <v>230640</v>
      </c>
      <c r="AU39" s="156">
        <v>1307800.2</v>
      </c>
      <c r="AV39" s="156">
        <v>353969.57</v>
      </c>
      <c r="AW39" s="156">
        <v>0</v>
      </c>
      <c r="AX39" s="157">
        <v>163266.79999999999</v>
      </c>
      <c r="AY39" s="156">
        <v>0</v>
      </c>
      <c r="AZ39" s="156">
        <v>0</v>
      </c>
      <c r="BA39" s="156">
        <v>0</v>
      </c>
      <c r="BB39" s="156">
        <v>0</v>
      </c>
      <c r="BC39" s="156">
        <v>10278043.109999999</v>
      </c>
      <c r="BD39" s="156">
        <v>0</v>
      </c>
      <c r="BE39" s="156">
        <v>3380491</v>
      </c>
      <c r="BF39" s="156">
        <v>0</v>
      </c>
      <c r="BG39" s="156">
        <v>0</v>
      </c>
      <c r="BH39" s="156">
        <v>0</v>
      </c>
      <c r="BI39" s="156">
        <v>1286912.19</v>
      </c>
      <c r="BJ39" s="156">
        <v>86541.53</v>
      </c>
      <c r="BK39" s="156">
        <v>0</v>
      </c>
      <c r="BL39" s="156">
        <v>1841820.71</v>
      </c>
      <c r="BM39" s="156">
        <v>4339100.5599999996</v>
      </c>
      <c r="BN39" s="156">
        <v>606894.56999999995</v>
      </c>
      <c r="BO39" s="156">
        <v>606894.56999999995</v>
      </c>
      <c r="BP39" s="156">
        <v>150750</v>
      </c>
      <c r="BQ39" s="156">
        <v>0</v>
      </c>
      <c r="BR39" s="156">
        <v>0</v>
      </c>
      <c r="BS39" s="156">
        <v>0</v>
      </c>
      <c r="BT39" s="156">
        <v>0</v>
      </c>
      <c r="BU39" s="156">
        <v>0</v>
      </c>
      <c r="BV39" s="156">
        <v>1826931.84</v>
      </c>
      <c r="BW39" s="156">
        <v>356200</v>
      </c>
      <c r="BX39" s="156">
        <v>130125.86</v>
      </c>
      <c r="BY39" s="156">
        <v>14612662.829999998</v>
      </c>
      <c r="BZ39" s="156">
        <v>22822543.870000001</v>
      </c>
      <c r="CA39" s="156">
        <v>4588</v>
      </c>
      <c r="CB39" s="156">
        <v>7067737.4400000004</v>
      </c>
      <c r="CC39" s="156">
        <v>4058</v>
      </c>
      <c r="CD39" s="156">
        <v>15754806.43</v>
      </c>
      <c r="CE39" s="156">
        <v>530</v>
      </c>
      <c r="CF39" s="156">
        <v>1741</v>
      </c>
      <c r="CG39" s="156">
        <v>150</v>
      </c>
      <c r="CH39" s="156">
        <v>45</v>
      </c>
      <c r="CI39" s="156">
        <v>2250</v>
      </c>
      <c r="CJ39" s="156">
        <v>1786</v>
      </c>
      <c r="CK39" s="156">
        <v>2400</v>
      </c>
      <c r="CL39" s="156">
        <v>204284.16000000003</v>
      </c>
      <c r="CM39" s="156">
        <v>469002.38400000008</v>
      </c>
      <c r="CN39" s="156">
        <v>7354.2297600000002</v>
      </c>
      <c r="CO39" s="156">
        <v>680640.77376000001</v>
      </c>
      <c r="CP39" s="168">
        <v>202</v>
      </c>
      <c r="CQ39" s="168">
        <v>676</v>
      </c>
      <c r="CR39" s="168">
        <v>5453</v>
      </c>
      <c r="CS39" s="168">
        <v>715</v>
      </c>
      <c r="CT39" s="168">
        <v>7046</v>
      </c>
      <c r="CU39" s="168">
        <v>192456</v>
      </c>
      <c r="CV39" s="168">
        <v>345</v>
      </c>
      <c r="CW39" s="168">
        <v>72</v>
      </c>
      <c r="CX39" s="168">
        <v>59</v>
      </c>
      <c r="CY39" s="168">
        <v>476</v>
      </c>
      <c r="CZ39" s="168">
        <v>12470</v>
      </c>
      <c r="DA39" s="168">
        <v>7522</v>
      </c>
      <c r="DB39" s="168">
        <v>204926</v>
      </c>
      <c r="DC39" s="168">
        <v>10709346.719999999</v>
      </c>
      <c r="DD39" s="168">
        <v>2141869.344</v>
      </c>
      <c r="DE39" s="168">
        <v>385536.48191999999</v>
      </c>
      <c r="DF39" s="168">
        <v>13236752.545920001</v>
      </c>
      <c r="DG39" s="168">
        <v>0</v>
      </c>
      <c r="DH39" s="168">
        <v>0</v>
      </c>
      <c r="DI39" s="168">
        <v>0</v>
      </c>
      <c r="DJ39" s="168">
        <v>0</v>
      </c>
      <c r="DK39" s="168">
        <v>0</v>
      </c>
      <c r="DL39" s="168">
        <v>0</v>
      </c>
      <c r="DM39" s="168">
        <v>0</v>
      </c>
      <c r="DN39" s="168">
        <v>0</v>
      </c>
      <c r="DO39" s="168">
        <v>0</v>
      </c>
      <c r="DP39" s="156">
        <v>0</v>
      </c>
      <c r="DQ39" s="156">
        <v>0</v>
      </c>
      <c r="DR39" s="156">
        <v>0</v>
      </c>
      <c r="DS39" s="156">
        <v>0</v>
      </c>
      <c r="DT39" s="31" t="s">
        <v>267</v>
      </c>
      <c r="DU39" s="174" t="s">
        <v>267</v>
      </c>
      <c r="DV39" s="174">
        <v>0</v>
      </c>
      <c r="DW39" s="174" t="s">
        <v>267</v>
      </c>
      <c r="DX39" s="174" t="s">
        <v>267</v>
      </c>
      <c r="DY39" s="174">
        <v>0</v>
      </c>
      <c r="DZ39" s="174">
        <v>0</v>
      </c>
      <c r="EA39" s="174" t="s">
        <v>267</v>
      </c>
      <c r="EB39" s="179">
        <v>8787</v>
      </c>
      <c r="EC39" s="179">
        <v>0</v>
      </c>
      <c r="ED39" s="179">
        <v>521</v>
      </c>
      <c r="EE39" s="179">
        <v>0</v>
      </c>
      <c r="EF39" s="179">
        <v>0</v>
      </c>
      <c r="EG39" s="179">
        <v>0</v>
      </c>
      <c r="EH39" s="179">
        <v>9308</v>
      </c>
      <c r="EI39" s="31">
        <v>0</v>
      </c>
      <c r="EJ39" s="31">
        <v>0</v>
      </c>
      <c r="EK39" s="31">
        <v>0</v>
      </c>
      <c r="EL39" s="31" t="e">
        <v>#DIV/0!</v>
      </c>
      <c r="EM39" s="31">
        <v>8</v>
      </c>
      <c r="EN39" s="31">
        <v>0</v>
      </c>
      <c r="EO39" s="31">
        <v>0</v>
      </c>
      <c r="EP39" s="31">
        <v>0</v>
      </c>
      <c r="EQ39" s="31">
        <v>0</v>
      </c>
      <c r="ER39" s="31">
        <v>0</v>
      </c>
      <c r="ES39" s="31">
        <v>149</v>
      </c>
      <c r="ET39" s="109">
        <v>19.25</v>
      </c>
      <c r="EU39" s="113">
        <v>0.2</v>
      </c>
      <c r="EV39" s="31">
        <v>20</v>
      </c>
      <c r="EW39" s="31">
        <v>70</v>
      </c>
      <c r="EX39" s="31">
        <v>70</v>
      </c>
      <c r="EY39" s="66">
        <v>8</v>
      </c>
      <c r="EZ39" s="385" t="s">
        <v>376</v>
      </c>
    </row>
    <row r="40" spans="1:156" x14ac:dyDescent="0.25">
      <c r="A40" s="368" t="s">
        <v>36</v>
      </c>
      <c r="B40" s="373" t="s">
        <v>1720</v>
      </c>
      <c r="C40" s="378" t="s">
        <v>36</v>
      </c>
      <c r="D40" s="378" t="s">
        <v>36</v>
      </c>
      <c r="E40" s="378" t="s">
        <v>640</v>
      </c>
      <c r="F40" s="378" t="s">
        <v>591</v>
      </c>
      <c r="G40" s="378" t="s">
        <v>434</v>
      </c>
      <c r="H40" s="378" t="s">
        <v>5</v>
      </c>
      <c r="I40" s="378" t="s">
        <v>1721</v>
      </c>
      <c r="J40" s="378" t="s">
        <v>1722</v>
      </c>
      <c r="K40" s="378" t="s">
        <v>1723</v>
      </c>
      <c r="L40" s="378" t="s">
        <v>1009</v>
      </c>
      <c r="M40" s="378" t="s">
        <v>36</v>
      </c>
      <c r="N40" s="378">
        <v>46800</v>
      </c>
      <c r="O40" s="378" t="s">
        <v>1724</v>
      </c>
      <c r="P40" s="378" t="s">
        <v>1725</v>
      </c>
      <c r="Q40" s="378" t="s">
        <v>1726</v>
      </c>
      <c r="R40" s="378" t="s">
        <v>1727</v>
      </c>
      <c r="S40" s="378">
        <v>0</v>
      </c>
      <c r="T40" s="378" t="s">
        <v>1728</v>
      </c>
      <c r="U40" s="378" t="s">
        <v>1728</v>
      </c>
      <c r="V40" s="378" t="s">
        <v>1729</v>
      </c>
      <c r="W40" s="365">
        <v>4497</v>
      </c>
      <c r="X40" s="365">
        <v>2124</v>
      </c>
      <c r="Y40" s="365">
        <v>2373</v>
      </c>
      <c r="Z40" s="355">
        <v>3.5341098169717138</v>
      </c>
      <c r="AA40" s="355">
        <v>3.6921182266009853</v>
      </c>
      <c r="AB40" s="325" t="s">
        <v>397</v>
      </c>
      <c r="AC40" s="325">
        <v>0.94404061260193739</v>
      </c>
      <c r="AD40" s="325" t="s">
        <v>1730</v>
      </c>
      <c r="AE40" s="325">
        <v>66</v>
      </c>
      <c r="AF40" s="325">
        <v>1218</v>
      </c>
      <c r="AG40" s="325">
        <v>0</v>
      </c>
      <c r="AH40" s="325">
        <v>601</v>
      </c>
      <c r="AI40" s="325">
        <v>0</v>
      </c>
      <c r="AJ40" s="345">
        <v>0.98629999999999995</v>
      </c>
      <c r="AK40" s="345">
        <v>0.97510000000000008</v>
      </c>
      <c r="AL40" s="345">
        <v>0</v>
      </c>
      <c r="AM40" s="345">
        <v>0</v>
      </c>
      <c r="AN40" s="345">
        <v>0</v>
      </c>
      <c r="AO40" s="345">
        <v>0.85460000000000003</v>
      </c>
      <c r="AP40" s="345">
        <v>0.78069999999999995</v>
      </c>
      <c r="AQ40" s="345">
        <v>0</v>
      </c>
      <c r="AR40" s="348">
        <v>595059.18000000005</v>
      </c>
      <c r="AS40" s="348">
        <v>23184.13</v>
      </c>
      <c r="AT40" s="348">
        <v>154560.82999999999</v>
      </c>
      <c r="AU40" s="348">
        <v>64010.42</v>
      </c>
      <c r="AV40" s="348">
        <v>6294.25</v>
      </c>
      <c r="AW40" s="348">
        <v>0</v>
      </c>
      <c r="AX40" s="348">
        <v>0</v>
      </c>
      <c r="AY40" s="348">
        <v>0</v>
      </c>
      <c r="AZ40" s="348">
        <v>0</v>
      </c>
      <c r="BA40" s="348">
        <v>0</v>
      </c>
      <c r="BB40" s="348">
        <v>0</v>
      </c>
      <c r="BC40" s="351">
        <v>843108.81</v>
      </c>
      <c r="BD40" s="348">
        <v>0</v>
      </c>
      <c r="BE40" s="348">
        <v>1046073</v>
      </c>
      <c r="BF40" s="348">
        <v>0</v>
      </c>
      <c r="BG40" s="348">
        <v>0</v>
      </c>
      <c r="BH40" s="348">
        <v>0</v>
      </c>
      <c r="BI40" s="348">
        <v>81204</v>
      </c>
      <c r="BJ40" s="348">
        <v>325010</v>
      </c>
      <c r="BK40" s="348">
        <v>0</v>
      </c>
      <c r="BL40" s="348">
        <v>0</v>
      </c>
      <c r="BM40" s="348">
        <v>9460</v>
      </c>
      <c r="BN40" s="348">
        <v>0</v>
      </c>
      <c r="BO40" s="348">
        <v>146684</v>
      </c>
      <c r="BP40" s="348">
        <v>50305.72</v>
      </c>
      <c r="BQ40" s="348">
        <v>0</v>
      </c>
      <c r="BR40" s="348">
        <v>0</v>
      </c>
      <c r="BS40" s="348">
        <v>0</v>
      </c>
      <c r="BT40" s="348">
        <v>0</v>
      </c>
      <c r="BU40" s="348">
        <v>0</v>
      </c>
      <c r="BV40" s="348">
        <v>36000</v>
      </c>
      <c r="BW40" s="348">
        <v>0</v>
      </c>
      <c r="BX40" s="348">
        <v>0</v>
      </c>
      <c r="BY40" s="348">
        <v>1694736.72</v>
      </c>
      <c r="BZ40" s="348">
        <v>320842.61</v>
      </c>
      <c r="CA40" s="348">
        <v>140</v>
      </c>
      <c r="CB40" s="348">
        <v>145895.22</v>
      </c>
      <c r="CC40" s="348">
        <v>106</v>
      </c>
      <c r="CD40" s="348">
        <v>174947.38999999998</v>
      </c>
      <c r="CE40" s="348">
        <v>34</v>
      </c>
      <c r="CF40" s="325">
        <v>974</v>
      </c>
      <c r="CG40" s="325">
        <v>17532</v>
      </c>
      <c r="CH40" s="325">
        <v>37</v>
      </c>
      <c r="CI40" s="325">
        <v>925</v>
      </c>
      <c r="CJ40" s="325">
        <v>1011</v>
      </c>
      <c r="CK40" s="325">
        <v>18457</v>
      </c>
      <c r="CL40" s="325">
        <v>1017055.7999999999</v>
      </c>
      <c r="CM40" s="325">
        <v>203411.16</v>
      </c>
      <c r="CN40" s="325">
        <v>36614.008799999996</v>
      </c>
      <c r="CO40" s="325">
        <v>1257080.9687999999</v>
      </c>
      <c r="CP40" s="325">
        <v>0</v>
      </c>
      <c r="CQ40" s="325">
        <v>0</v>
      </c>
      <c r="CR40" s="325">
        <v>0</v>
      </c>
      <c r="CS40" s="325">
        <v>0</v>
      </c>
      <c r="CT40" s="325">
        <v>0</v>
      </c>
      <c r="CU40" s="325">
        <v>0</v>
      </c>
      <c r="CV40" s="325">
        <v>0</v>
      </c>
      <c r="CW40" s="325">
        <v>0</v>
      </c>
      <c r="CX40" s="325">
        <v>0</v>
      </c>
      <c r="CY40" s="325">
        <v>0</v>
      </c>
      <c r="CZ40" s="325">
        <v>0</v>
      </c>
      <c r="DA40" s="325">
        <v>0</v>
      </c>
      <c r="DB40" s="325">
        <v>0</v>
      </c>
      <c r="DC40" s="325">
        <v>0</v>
      </c>
      <c r="DD40" s="325">
        <v>0</v>
      </c>
      <c r="DE40" s="325">
        <v>0</v>
      </c>
      <c r="DF40" s="325">
        <v>0</v>
      </c>
      <c r="DG40" s="325">
        <v>0</v>
      </c>
      <c r="DH40" s="325">
        <v>0</v>
      </c>
      <c r="DI40" s="325">
        <v>0</v>
      </c>
      <c r="DJ40" s="325">
        <v>8</v>
      </c>
      <c r="DK40" s="325">
        <v>0</v>
      </c>
      <c r="DL40" s="325">
        <v>0</v>
      </c>
      <c r="DM40" s="325">
        <v>0</v>
      </c>
      <c r="DN40" s="325">
        <v>8</v>
      </c>
      <c r="DO40" s="325">
        <v>200</v>
      </c>
      <c r="DP40" s="325">
        <v>13843.199999999999</v>
      </c>
      <c r="DQ40" s="325">
        <v>2768.64</v>
      </c>
      <c r="DR40" s="325">
        <v>498.35519999999997</v>
      </c>
      <c r="DS40" s="325">
        <v>17110.195200000002</v>
      </c>
      <c r="DT40" s="325">
        <v>0</v>
      </c>
      <c r="DU40" s="325">
        <v>0</v>
      </c>
      <c r="DV40" s="325">
        <v>0</v>
      </c>
      <c r="DW40" s="325" t="s">
        <v>267</v>
      </c>
      <c r="DX40" s="325" t="s">
        <v>267</v>
      </c>
      <c r="DY40" s="325">
        <v>0</v>
      </c>
      <c r="DZ40" s="325">
        <v>0</v>
      </c>
      <c r="EA40" s="325" t="s">
        <v>267</v>
      </c>
      <c r="EB40" s="325">
        <v>974</v>
      </c>
      <c r="EC40" s="325">
        <v>0</v>
      </c>
      <c r="ED40" s="325">
        <v>45</v>
      </c>
      <c r="EE40" s="325">
        <v>0</v>
      </c>
      <c r="EF40" s="325">
        <v>0</v>
      </c>
      <c r="EG40" s="325">
        <v>0</v>
      </c>
      <c r="EH40" s="338">
        <v>1019</v>
      </c>
      <c r="EI40" s="325">
        <v>0</v>
      </c>
      <c r="EJ40" s="325">
        <v>0</v>
      </c>
      <c r="EK40" s="325">
        <v>0</v>
      </c>
      <c r="EL40" s="325" t="e">
        <v>#DIV/0!</v>
      </c>
      <c r="EM40" s="325">
        <v>5</v>
      </c>
      <c r="EN40" s="325">
        <v>0</v>
      </c>
      <c r="EO40" s="325">
        <v>5</v>
      </c>
      <c r="EP40" s="325">
        <v>0</v>
      </c>
      <c r="EQ40" s="325">
        <v>0</v>
      </c>
      <c r="ER40" s="325">
        <v>0</v>
      </c>
      <c r="ES40" s="325">
        <v>11.6</v>
      </c>
      <c r="ET40" s="355">
        <v>18.666666666666668</v>
      </c>
      <c r="EU40" s="325">
        <v>0.3</v>
      </c>
      <c r="EV40" s="325">
        <v>5</v>
      </c>
      <c r="EW40" s="325">
        <v>24</v>
      </c>
      <c r="EX40" s="325">
        <v>24</v>
      </c>
      <c r="EY40" s="325">
        <v>3</v>
      </c>
      <c r="EZ40" s="385" t="s">
        <v>598</v>
      </c>
    </row>
    <row r="41" spans="1:156" ht="27" x14ac:dyDescent="0.25">
      <c r="A41" s="368" t="s">
        <v>1557</v>
      </c>
      <c r="B41" s="373" t="s">
        <v>1558</v>
      </c>
      <c r="C41" s="378" t="s">
        <v>1557</v>
      </c>
      <c r="D41" s="378" t="s">
        <v>1557</v>
      </c>
      <c r="E41" s="378" t="s">
        <v>1559</v>
      </c>
      <c r="F41" s="378" t="s">
        <v>1560</v>
      </c>
      <c r="G41" s="378" t="s">
        <v>341</v>
      </c>
      <c r="H41" s="378" t="s">
        <v>290</v>
      </c>
      <c r="I41" s="378" t="s">
        <v>526</v>
      </c>
      <c r="J41" s="378" t="s">
        <v>1561</v>
      </c>
      <c r="K41" s="378" t="s">
        <v>1562</v>
      </c>
      <c r="L41" s="378" t="s">
        <v>1563</v>
      </c>
      <c r="M41" s="378" t="s">
        <v>1557</v>
      </c>
      <c r="N41" s="378">
        <v>44460</v>
      </c>
      <c r="O41" s="378" t="s">
        <v>1564</v>
      </c>
      <c r="P41" s="378" t="s">
        <v>1565</v>
      </c>
      <c r="Q41" s="378">
        <v>0</v>
      </c>
      <c r="R41" s="378" t="s">
        <v>1567</v>
      </c>
      <c r="S41" s="378" t="s">
        <v>1568</v>
      </c>
      <c r="T41" s="378" t="s">
        <v>1569</v>
      </c>
      <c r="U41" s="378" t="s">
        <v>1570</v>
      </c>
      <c r="V41" s="378" t="s">
        <v>1571</v>
      </c>
      <c r="W41" s="365">
        <v>4434878</v>
      </c>
      <c r="X41" s="365">
        <v>4102925</v>
      </c>
      <c r="Y41" s="365">
        <v>331953</v>
      </c>
      <c r="Z41" s="355">
        <v>3.1558315495085414</v>
      </c>
      <c r="AA41" s="355">
        <v>3.1558319386093747</v>
      </c>
      <c r="AB41" s="325" t="s">
        <v>316</v>
      </c>
      <c r="AC41" s="325">
        <v>-1.4574034374055356</v>
      </c>
      <c r="AD41" s="325">
        <v>0</v>
      </c>
      <c r="AE41" s="325">
        <v>8</v>
      </c>
      <c r="AF41" s="325">
        <v>1405296</v>
      </c>
      <c r="AG41" s="325">
        <v>8</v>
      </c>
      <c r="AH41" s="325">
        <v>1300109</v>
      </c>
      <c r="AI41" s="325">
        <v>0</v>
      </c>
      <c r="AJ41" s="146">
        <v>0.97329999999999994</v>
      </c>
      <c r="AK41" s="146">
        <v>0.97140000000000004</v>
      </c>
      <c r="AL41" s="146">
        <v>2.3E-2</v>
      </c>
      <c r="AM41" s="146">
        <v>0</v>
      </c>
      <c r="AN41" s="146">
        <v>0</v>
      </c>
      <c r="AO41" s="146">
        <v>0</v>
      </c>
      <c r="AP41" s="146">
        <v>0</v>
      </c>
      <c r="AQ41" s="146">
        <v>0</v>
      </c>
      <c r="AR41" s="156">
        <v>2246058454.2800002</v>
      </c>
      <c r="AS41" s="156">
        <v>345462143.22000003</v>
      </c>
      <c r="AT41" s="156">
        <v>15845179.609999999</v>
      </c>
      <c r="AU41" s="156">
        <v>423010941.41000003</v>
      </c>
      <c r="AV41" s="156">
        <v>40132133.890000001</v>
      </c>
      <c r="AW41" s="156">
        <v>155645861.49000001</v>
      </c>
      <c r="AX41" s="156">
        <v>36162585.299999997</v>
      </c>
      <c r="AY41" s="156">
        <v>107977117.94</v>
      </c>
      <c r="AZ41" s="156">
        <v>16253253.59</v>
      </c>
      <c r="BA41" s="156">
        <v>107977117.94</v>
      </c>
      <c r="BB41" s="156">
        <v>32333550.739999998</v>
      </c>
      <c r="BC41" s="162">
        <v>287084018.06</v>
      </c>
      <c r="BD41" s="156">
        <v>2752810.92</v>
      </c>
      <c r="BE41" s="156">
        <v>95681885.219999999</v>
      </c>
      <c r="BF41" s="156">
        <v>3125388.93</v>
      </c>
      <c r="BG41" s="156">
        <v>4279734.87</v>
      </c>
      <c r="BH41" s="156">
        <v>428510907.16000003</v>
      </c>
      <c r="BI41" s="156">
        <v>274657343.88</v>
      </c>
      <c r="BJ41" s="156">
        <v>673325850.88</v>
      </c>
      <c r="BK41" s="156">
        <v>206843087.61000001</v>
      </c>
      <c r="BL41" s="156">
        <v>14509920.800000001</v>
      </c>
      <c r="BM41" s="156">
        <v>164673482.94999999</v>
      </c>
      <c r="BN41" s="156">
        <v>84546918.010000005</v>
      </c>
      <c r="BO41" s="156">
        <v>56123247.039999999</v>
      </c>
      <c r="BP41" s="156">
        <v>86371920.799999997</v>
      </c>
      <c r="BQ41" s="156">
        <v>146755227</v>
      </c>
      <c r="BR41" s="156">
        <v>973486263</v>
      </c>
      <c r="BS41" s="156">
        <v>0</v>
      </c>
      <c r="BT41" s="156">
        <v>0</v>
      </c>
      <c r="BU41" s="156">
        <v>0</v>
      </c>
      <c r="BV41" s="156">
        <v>47813818.189999998</v>
      </c>
      <c r="BW41" s="156">
        <v>0</v>
      </c>
      <c r="BX41" s="156">
        <v>1507628.79</v>
      </c>
      <c r="BY41" s="156">
        <v>3541844645.54</v>
      </c>
      <c r="BZ41" s="156">
        <v>4028721303</v>
      </c>
      <c r="CA41" s="156">
        <v>989088</v>
      </c>
      <c r="CB41" s="156">
        <v>923553671.23000002</v>
      </c>
      <c r="CC41" s="156">
        <v>499653</v>
      </c>
      <c r="CD41" s="156">
        <v>3105167631.77</v>
      </c>
      <c r="CE41" s="156">
        <v>489435</v>
      </c>
      <c r="CF41" s="156">
        <v>194983</v>
      </c>
      <c r="CG41" s="156">
        <v>2232507</v>
      </c>
      <c r="CH41" s="156">
        <v>17694</v>
      </c>
      <c r="CI41" s="156">
        <v>1105826.75</v>
      </c>
      <c r="CJ41" s="156">
        <v>212677</v>
      </c>
      <c r="CK41" s="156">
        <v>3338333.75</v>
      </c>
      <c r="CL41" s="156">
        <v>372177097.31999999</v>
      </c>
      <c r="CM41" s="156">
        <v>150563053.18200001</v>
      </c>
      <c r="CN41" s="156">
        <v>0</v>
      </c>
      <c r="CO41" s="156">
        <v>522740150.50199997</v>
      </c>
      <c r="CP41" s="168">
        <v>0</v>
      </c>
      <c r="CQ41" s="168">
        <v>0</v>
      </c>
      <c r="CR41" s="168">
        <v>0</v>
      </c>
      <c r="CS41" s="168">
        <v>0</v>
      </c>
      <c r="CT41" s="168">
        <v>0</v>
      </c>
      <c r="CU41" s="168">
        <v>0</v>
      </c>
      <c r="CV41" s="168">
        <v>0</v>
      </c>
      <c r="CW41" s="168">
        <v>0</v>
      </c>
      <c r="CX41" s="168">
        <v>0</v>
      </c>
      <c r="CY41" s="168">
        <v>0</v>
      </c>
      <c r="CZ41" s="168">
        <v>0</v>
      </c>
      <c r="DA41" s="168">
        <v>0</v>
      </c>
      <c r="DB41" s="168">
        <v>0</v>
      </c>
      <c r="DC41" s="168">
        <v>0</v>
      </c>
      <c r="DD41" s="168">
        <v>0</v>
      </c>
      <c r="DE41" s="168">
        <v>0</v>
      </c>
      <c r="DF41" s="168">
        <v>0</v>
      </c>
      <c r="DG41" s="168">
        <v>813338</v>
      </c>
      <c r="DH41" s="168">
        <v>13787</v>
      </c>
      <c r="DI41" s="168">
        <v>83298</v>
      </c>
      <c r="DJ41" s="168">
        <v>77275</v>
      </c>
      <c r="DK41" s="168">
        <v>3401</v>
      </c>
      <c r="DL41" s="168">
        <v>0</v>
      </c>
      <c r="DM41" s="168">
        <v>3145</v>
      </c>
      <c r="DN41" s="168">
        <v>994244</v>
      </c>
      <c r="DO41" s="168">
        <v>10621603</v>
      </c>
      <c r="DP41" s="156">
        <v>2328828847.0799999</v>
      </c>
      <c r="DQ41" s="156">
        <v>602639122.67999983</v>
      </c>
      <c r="DR41" s="156">
        <v>0</v>
      </c>
      <c r="DS41" s="156">
        <v>2931467969.7599998</v>
      </c>
      <c r="DT41" s="31" t="s">
        <v>267</v>
      </c>
      <c r="DU41" s="174" t="s">
        <v>267</v>
      </c>
      <c r="DV41" s="174" t="s">
        <v>267</v>
      </c>
      <c r="DW41" s="174" t="s">
        <v>267</v>
      </c>
      <c r="DX41" s="174" t="s">
        <v>267</v>
      </c>
      <c r="DY41" s="174" t="s">
        <v>267</v>
      </c>
      <c r="DZ41" s="174" t="s">
        <v>267</v>
      </c>
      <c r="EA41" s="174" t="s">
        <v>267</v>
      </c>
      <c r="EB41" s="179">
        <v>1008321</v>
      </c>
      <c r="EC41" s="179">
        <v>97085</v>
      </c>
      <c r="ED41" s="179">
        <v>94969</v>
      </c>
      <c r="EE41" s="179">
        <v>0</v>
      </c>
      <c r="EF41" s="179">
        <v>3145</v>
      </c>
      <c r="EG41" s="179">
        <v>3401</v>
      </c>
      <c r="EH41" s="180">
        <v>1206921</v>
      </c>
      <c r="EI41" s="31">
        <v>3</v>
      </c>
      <c r="EJ41" s="31">
        <v>14000</v>
      </c>
      <c r="EK41" s="31">
        <v>7086</v>
      </c>
      <c r="EL41" s="31">
        <v>24</v>
      </c>
      <c r="EM41" s="31">
        <v>131</v>
      </c>
      <c r="EN41" s="31">
        <v>0</v>
      </c>
      <c r="EO41" s="31">
        <v>224</v>
      </c>
      <c r="EP41" s="31">
        <v>110</v>
      </c>
      <c r="EQ41" s="31">
        <v>0</v>
      </c>
      <c r="ER41" s="31">
        <v>0</v>
      </c>
      <c r="ES41" s="31">
        <v>10564</v>
      </c>
      <c r="ET41" s="31">
        <v>17.925606060606061</v>
      </c>
      <c r="EU41" s="31">
        <v>0.3</v>
      </c>
      <c r="EV41" s="31">
        <v>2733</v>
      </c>
      <c r="EW41" s="31">
        <v>168</v>
      </c>
      <c r="EX41" s="31">
        <v>168</v>
      </c>
      <c r="EY41" s="31">
        <v>3</v>
      </c>
      <c r="EZ41" s="385" t="s">
        <v>1926</v>
      </c>
    </row>
    <row r="42" spans="1:156" ht="30" x14ac:dyDescent="0.25">
      <c r="A42" s="368" t="s">
        <v>37</v>
      </c>
      <c r="B42" s="372">
        <v>40</v>
      </c>
      <c r="C42" s="378" t="s">
        <v>37</v>
      </c>
      <c r="D42" s="378" t="s">
        <v>37</v>
      </c>
      <c r="E42" s="378" t="s">
        <v>640</v>
      </c>
      <c r="F42" s="378" t="s">
        <v>591</v>
      </c>
      <c r="G42" s="378" t="s">
        <v>271</v>
      </c>
      <c r="H42" s="378" t="s">
        <v>290</v>
      </c>
      <c r="I42" s="378" t="s">
        <v>868</v>
      </c>
      <c r="J42" s="378" t="s">
        <v>869</v>
      </c>
      <c r="K42" s="378" t="s">
        <v>870</v>
      </c>
      <c r="L42" s="378" t="s">
        <v>871</v>
      </c>
      <c r="M42" s="378" t="s">
        <v>37</v>
      </c>
      <c r="N42" s="378">
        <v>46440</v>
      </c>
      <c r="O42" s="378" t="s">
        <v>872</v>
      </c>
      <c r="P42" s="378" t="s">
        <v>873</v>
      </c>
      <c r="Q42" s="378" t="s">
        <v>874</v>
      </c>
      <c r="R42" s="378" t="s">
        <v>875</v>
      </c>
      <c r="S42" s="378">
        <v>0</v>
      </c>
      <c r="T42" s="378" t="s">
        <v>876</v>
      </c>
      <c r="U42" s="378" t="s">
        <v>876</v>
      </c>
      <c r="V42" s="378" t="s">
        <v>412</v>
      </c>
      <c r="W42" s="365">
        <v>11773</v>
      </c>
      <c r="X42" s="365">
        <v>4852</v>
      </c>
      <c r="Y42" s="365">
        <v>6921</v>
      </c>
      <c r="Z42" s="355">
        <v>3.7995301487862179</v>
      </c>
      <c r="AA42" s="355">
        <v>5.2069880583812473</v>
      </c>
      <c r="AB42" s="325" t="s">
        <v>397</v>
      </c>
      <c r="AC42" s="325">
        <v>4.9084147655910959</v>
      </c>
      <c r="AD42" s="325" t="s">
        <v>877</v>
      </c>
      <c r="AE42" s="325">
        <v>51</v>
      </c>
      <c r="AF42" s="325">
        <v>2261</v>
      </c>
      <c r="AG42" s="325">
        <v>0</v>
      </c>
      <c r="AH42" s="325">
        <v>1277</v>
      </c>
      <c r="AI42" s="325">
        <v>0</v>
      </c>
      <c r="AJ42" s="146">
        <v>0.99670000000000003</v>
      </c>
      <c r="AK42" s="146">
        <v>0.96349999999999991</v>
      </c>
      <c r="AL42" s="146">
        <v>0</v>
      </c>
      <c r="AM42" s="146">
        <v>0</v>
      </c>
      <c r="AN42" s="146">
        <v>0</v>
      </c>
      <c r="AO42" s="146">
        <v>0.90969999999999995</v>
      </c>
      <c r="AP42" s="146">
        <v>0.84819999999999995</v>
      </c>
      <c r="AQ42" s="146">
        <v>0</v>
      </c>
      <c r="AR42" s="156">
        <v>448540.73</v>
      </c>
      <c r="AS42" s="156">
        <v>96927.99</v>
      </c>
      <c r="AT42" s="156">
        <v>14541.53</v>
      </c>
      <c r="AU42" s="156">
        <v>107247.82</v>
      </c>
      <c r="AV42" s="156">
        <v>0</v>
      </c>
      <c r="AW42" s="156">
        <v>0</v>
      </c>
      <c r="AX42" s="157">
        <v>11207.46</v>
      </c>
      <c r="AY42" s="156">
        <v>0</v>
      </c>
      <c r="AZ42" s="156">
        <v>1155.5</v>
      </c>
      <c r="BA42" s="156">
        <v>0</v>
      </c>
      <c r="BB42" s="156">
        <v>0</v>
      </c>
      <c r="BC42" s="156">
        <v>679621.03</v>
      </c>
      <c r="BD42" s="156">
        <v>0</v>
      </c>
      <c r="BE42" s="156">
        <v>1373193</v>
      </c>
      <c r="BF42" s="156">
        <v>0</v>
      </c>
      <c r="BG42" s="156">
        <v>0</v>
      </c>
      <c r="BH42" s="156">
        <v>0</v>
      </c>
      <c r="BI42" s="156">
        <v>0</v>
      </c>
      <c r="BJ42" s="156">
        <v>1053425.8799999999</v>
      </c>
      <c r="BK42" s="156">
        <v>0</v>
      </c>
      <c r="BL42" s="156">
        <v>0</v>
      </c>
      <c r="BM42" s="156">
        <v>0</v>
      </c>
      <c r="BN42" s="156">
        <v>50924</v>
      </c>
      <c r="BO42" s="156">
        <v>33211.99</v>
      </c>
      <c r="BP42" s="156">
        <v>22460.5</v>
      </c>
      <c r="BQ42" s="156">
        <v>0</v>
      </c>
      <c r="BR42" s="156">
        <v>0</v>
      </c>
      <c r="BS42" s="156">
        <v>0</v>
      </c>
      <c r="BT42" s="156">
        <v>0</v>
      </c>
      <c r="BU42" s="156">
        <v>0</v>
      </c>
      <c r="BV42" s="156">
        <v>31123.9</v>
      </c>
      <c r="BW42" s="156">
        <v>0</v>
      </c>
      <c r="BX42" s="156">
        <v>0</v>
      </c>
      <c r="BY42" s="156">
        <v>2564339.27</v>
      </c>
      <c r="BZ42" s="156">
        <v>1460238.34</v>
      </c>
      <c r="CA42" s="156">
        <v>909</v>
      </c>
      <c r="CB42" s="156">
        <v>420138.38</v>
      </c>
      <c r="CC42" s="156">
        <v>522</v>
      </c>
      <c r="CD42" s="156">
        <v>1040099.9600000001</v>
      </c>
      <c r="CE42" s="156">
        <v>387</v>
      </c>
      <c r="CF42" s="156">
        <v>1434</v>
      </c>
      <c r="CG42" s="156">
        <v>28680</v>
      </c>
      <c r="CH42" s="156">
        <v>0</v>
      </c>
      <c r="CI42" s="156">
        <v>0</v>
      </c>
      <c r="CJ42" s="156">
        <v>1434</v>
      </c>
      <c r="CK42" s="156">
        <v>28680</v>
      </c>
      <c r="CL42" s="156">
        <v>898257.6</v>
      </c>
      <c r="CM42" s="156">
        <v>179651.52000000002</v>
      </c>
      <c r="CN42" s="156">
        <v>32337.273600000004</v>
      </c>
      <c r="CO42" s="156">
        <v>1110246.3936000001</v>
      </c>
      <c r="CP42" s="168">
        <v>0</v>
      </c>
      <c r="CQ42" s="168">
        <v>0</v>
      </c>
      <c r="CR42" s="168">
        <v>0</v>
      </c>
      <c r="CS42" s="168">
        <v>0</v>
      </c>
      <c r="CT42" s="168">
        <v>0</v>
      </c>
      <c r="CU42" s="168">
        <v>0</v>
      </c>
      <c r="CV42" s="168">
        <v>0</v>
      </c>
      <c r="CW42" s="168">
        <v>0</v>
      </c>
      <c r="CX42" s="168">
        <v>0</v>
      </c>
      <c r="CY42" s="168">
        <v>0</v>
      </c>
      <c r="CZ42" s="168">
        <v>0</v>
      </c>
      <c r="DA42" s="168">
        <v>0</v>
      </c>
      <c r="DB42" s="168">
        <v>0</v>
      </c>
      <c r="DC42" s="168">
        <v>0</v>
      </c>
      <c r="DD42" s="168">
        <v>0</v>
      </c>
      <c r="DE42" s="168">
        <v>0</v>
      </c>
      <c r="DF42" s="168">
        <v>0</v>
      </c>
      <c r="DG42" s="168">
        <v>0</v>
      </c>
      <c r="DH42" s="168">
        <v>0</v>
      </c>
      <c r="DI42" s="168">
        <v>0</v>
      </c>
      <c r="DJ42" s="168">
        <v>0</v>
      </c>
      <c r="DK42" s="168">
        <v>0</v>
      </c>
      <c r="DL42" s="168">
        <v>0</v>
      </c>
      <c r="DM42" s="168">
        <v>0</v>
      </c>
      <c r="DN42" s="168">
        <v>0</v>
      </c>
      <c r="DO42" s="168">
        <v>0</v>
      </c>
      <c r="DP42" s="156">
        <v>0</v>
      </c>
      <c r="DQ42" s="156">
        <v>0</v>
      </c>
      <c r="DR42" s="156">
        <v>0</v>
      </c>
      <c r="DS42" s="156">
        <v>0</v>
      </c>
      <c r="DT42" s="31">
        <v>0</v>
      </c>
      <c r="DU42" s="174">
        <v>0</v>
      </c>
      <c r="DV42" s="174">
        <v>0</v>
      </c>
      <c r="DW42" s="174" t="s">
        <v>267</v>
      </c>
      <c r="DX42" s="174" t="s">
        <v>267</v>
      </c>
      <c r="DY42" s="174">
        <v>0</v>
      </c>
      <c r="DZ42" s="174">
        <v>0</v>
      </c>
      <c r="EA42" s="174">
        <v>0</v>
      </c>
      <c r="EB42" s="179">
        <v>1434</v>
      </c>
      <c r="EC42" s="179">
        <v>0</v>
      </c>
      <c r="ED42" s="179">
        <v>0</v>
      </c>
      <c r="EE42" s="179">
        <v>0</v>
      </c>
      <c r="EF42" s="179">
        <v>0</v>
      </c>
      <c r="EG42" s="179">
        <v>0</v>
      </c>
      <c r="EH42" s="179">
        <v>1434</v>
      </c>
      <c r="EI42" s="31">
        <v>0</v>
      </c>
      <c r="EJ42" s="31">
        <v>0</v>
      </c>
      <c r="EK42" s="31">
        <v>0</v>
      </c>
      <c r="EL42" s="31" t="e">
        <v>#DIV/0!</v>
      </c>
      <c r="EM42" s="31">
        <v>5</v>
      </c>
      <c r="EN42" s="31">
        <v>0</v>
      </c>
      <c r="EO42" s="31">
        <v>0</v>
      </c>
      <c r="EP42" s="31">
        <v>0</v>
      </c>
      <c r="EQ42" s="31" t="s">
        <v>878</v>
      </c>
      <c r="ER42" s="31">
        <v>0</v>
      </c>
      <c r="ES42" s="31">
        <v>30</v>
      </c>
      <c r="ET42" s="109">
        <v>13.8</v>
      </c>
      <c r="EU42" s="113">
        <v>0.3</v>
      </c>
      <c r="EV42" s="31">
        <v>12</v>
      </c>
      <c r="EW42" s="31">
        <v>28</v>
      </c>
      <c r="EX42" s="31">
        <v>28</v>
      </c>
      <c r="EY42" s="66">
        <v>12</v>
      </c>
      <c r="EZ42" s="385" t="s">
        <v>598</v>
      </c>
    </row>
    <row r="43" spans="1:156" ht="60" x14ac:dyDescent="0.25">
      <c r="A43" s="368" t="s">
        <v>38</v>
      </c>
      <c r="B43" s="372" t="s">
        <v>1826</v>
      </c>
      <c r="C43" s="378" t="s">
        <v>1827</v>
      </c>
      <c r="D43" s="378" t="s">
        <v>1827</v>
      </c>
      <c r="E43" s="378" t="s">
        <v>1828</v>
      </c>
      <c r="F43" s="378" t="s">
        <v>591</v>
      </c>
      <c r="G43" s="378" t="s">
        <v>323</v>
      </c>
      <c r="H43" s="378" t="s">
        <v>290</v>
      </c>
      <c r="I43" s="378" t="s">
        <v>17</v>
      </c>
      <c r="J43" s="378" t="s">
        <v>1829</v>
      </c>
      <c r="K43" s="378" t="s">
        <v>1830</v>
      </c>
      <c r="L43" s="378" t="s">
        <v>1831</v>
      </c>
      <c r="M43" s="378" t="s">
        <v>1827</v>
      </c>
      <c r="N43" s="378">
        <v>46260</v>
      </c>
      <c r="O43" s="378" t="s">
        <v>1832</v>
      </c>
      <c r="P43" s="378" t="s">
        <v>1833</v>
      </c>
      <c r="Q43" s="378">
        <v>4579470136</v>
      </c>
      <c r="R43" s="378" t="s">
        <v>1834</v>
      </c>
      <c r="S43" s="378">
        <v>0</v>
      </c>
      <c r="T43" s="378" t="s">
        <v>1835</v>
      </c>
      <c r="U43" s="378" t="s">
        <v>1835</v>
      </c>
      <c r="V43" s="378" t="s">
        <v>412</v>
      </c>
      <c r="W43" s="365">
        <v>6667</v>
      </c>
      <c r="X43" s="365">
        <v>5091</v>
      </c>
      <c r="Y43" s="365">
        <v>1576</v>
      </c>
      <c r="Z43" s="355">
        <v>3.9804534792806878</v>
      </c>
      <c r="AA43" s="355">
        <v>3.8184421534937001</v>
      </c>
      <c r="AB43" s="325" t="s">
        <v>397</v>
      </c>
      <c r="AC43" s="325">
        <v>3.2772872026991529</v>
      </c>
      <c r="AD43" s="325">
        <v>0</v>
      </c>
      <c r="AE43" s="325">
        <v>31</v>
      </c>
      <c r="AF43" s="325">
        <v>1746</v>
      </c>
      <c r="AG43" s="325">
        <v>0</v>
      </c>
      <c r="AH43" s="325">
        <v>1279</v>
      </c>
      <c r="AI43" s="325">
        <v>0</v>
      </c>
      <c r="AJ43" s="146">
        <v>0.99680000000000002</v>
      </c>
      <c r="AK43" s="146">
        <v>0.97439999999999993</v>
      </c>
      <c r="AL43" s="146">
        <v>0.99309999999999998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56">
        <v>909429.24</v>
      </c>
      <c r="AS43" s="156">
        <v>174050.28</v>
      </c>
      <c r="AT43" s="156">
        <v>26120.65</v>
      </c>
      <c r="AU43" s="156">
        <v>113061.92</v>
      </c>
      <c r="AV43" s="156">
        <v>27786</v>
      </c>
      <c r="AW43" s="156">
        <v>0</v>
      </c>
      <c r="AX43" s="157">
        <v>5407.18</v>
      </c>
      <c r="AY43" s="156">
        <v>0</v>
      </c>
      <c r="AZ43" s="156">
        <v>0</v>
      </c>
      <c r="BA43" s="156">
        <v>0</v>
      </c>
      <c r="BB43" s="156">
        <v>0</v>
      </c>
      <c r="BC43" s="156">
        <v>1255855.27</v>
      </c>
      <c r="BD43" s="156">
        <v>0</v>
      </c>
      <c r="BE43" s="156">
        <v>1631930</v>
      </c>
      <c r="BF43" s="156">
        <v>0</v>
      </c>
      <c r="BG43" s="156">
        <v>111950</v>
      </c>
      <c r="BH43" s="156">
        <v>0</v>
      </c>
      <c r="BI43" s="156">
        <v>0</v>
      </c>
      <c r="BJ43" s="156">
        <v>593280</v>
      </c>
      <c r="BK43" s="156">
        <v>0</v>
      </c>
      <c r="BL43" s="156">
        <v>0</v>
      </c>
      <c r="BM43" s="156">
        <v>0</v>
      </c>
      <c r="BN43" s="156">
        <v>0</v>
      </c>
      <c r="BO43" s="156">
        <v>0</v>
      </c>
      <c r="BP43" s="156">
        <v>212891.32</v>
      </c>
      <c r="BQ43" s="156">
        <v>35409</v>
      </c>
      <c r="BR43" s="156">
        <v>0</v>
      </c>
      <c r="BS43" s="156">
        <v>0</v>
      </c>
      <c r="BT43" s="156">
        <v>0</v>
      </c>
      <c r="BU43" s="156">
        <v>0</v>
      </c>
      <c r="BV43" s="156">
        <v>646774.48</v>
      </c>
      <c r="BW43" s="156">
        <v>0</v>
      </c>
      <c r="BX43" s="156">
        <v>0</v>
      </c>
      <c r="BY43" s="156">
        <v>3232234.8000000003</v>
      </c>
      <c r="BZ43" s="156">
        <v>2624979.2400000002</v>
      </c>
      <c r="CA43" s="156">
        <v>2950</v>
      </c>
      <c r="CB43" s="156">
        <v>833379.12</v>
      </c>
      <c r="CC43" s="156">
        <v>763</v>
      </c>
      <c r="CD43" s="156">
        <v>1791600.12</v>
      </c>
      <c r="CE43" s="156">
        <v>2187</v>
      </c>
      <c r="CF43" s="156">
        <v>2708</v>
      </c>
      <c r="CG43" s="156">
        <v>40620</v>
      </c>
      <c r="CH43" s="156">
        <v>0</v>
      </c>
      <c r="CI43" s="156">
        <v>0</v>
      </c>
      <c r="CJ43" s="156">
        <v>2708</v>
      </c>
      <c r="CK43" s="156">
        <v>40620</v>
      </c>
      <c r="CL43" s="156">
        <v>2404704</v>
      </c>
      <c r="CM43" s="156">
        <v>480940.80000000005</v>
      </c>
      <c r="CN43" s="156">
        <v>86569.343999999983</v>
      </c>
      <c r="CO43" s="156">
        <v>2972214.1439999999</v>
      </c>
      <c r="CP43" s="168">
        <v>0</v>
      </c>
      <c r="CQ43" s="168">
        <v>0</v>
      </c>
      <c r="CR43" s="168">
        <v>0</v>
      </c>
      <c r="CS43" s="168">
        <v>0</v>
      </c>
      <c r="CT43" s="168">
        <v>0</v>
      </c>
      <c r="CU43" s="168">
        <v>0</v>
      </c>
      <c r="CV43" s="168">
        <v>0</v>
      </c>
      <c r="CW43" s="168">
        <v>0</v>
      </c>
      <c r="CX43" s="168">
        <v>0</v>
      </c>
      <c r="CY43" s="168">
        <v>0</v>
      </c>
      <c r="CZ43" s="168">
        <v>0</v>
      </c>
      <c r="DA43" s="168">
        <v>0</v>
      </c>
      <c r="DB43" s="168">
        <v>0</v>
      </c>
      <c r="DC43" s="168">
        <v>0</v>
      </c>
      <c r="DD43" s="168">
        <v>0</v>
      </c>
      <c r="DE43" s="168">
        <v>0</v>
      </c>
      <c r="DF43" s="168">
        <v>0</v>
      </c>
      <c r="DG43" s="168">
        <v>0</v>
      </c>
      <c r="DH43" s="168">
        <v>0</v>
      </c>
      <c r="DI43" s="168">
        <v>0</v>
      </c>
      <c r="DJ43" s="168">
        <v>0</v>
      </c>
      <c r="DK43" s="168">
        <v>0</v>
      </c>
      <c r="DL43" s="168">
        <v>0</v>
      </c>
      <c r="DM43" s="168">
        <v>0</v>
      </c>
      <c r="DN43" s="168">
        <v>0</v>
      </c>
      <c r="DO43" s="168">
        <v>0</v>
      </c>
      <c r="DP43" s="156">
        <v>0</v>
      </c>
      <c r="DQ43" s="156">
        <v>0</v>
      </c>
      <c r="DR43" s="156">
        <v>0</v>
      </c>
      <c r="DS43" s="156">
        <v>0</v>
      </c>
      <c r="DT43" s="31">
        <v>0</v>
      </c>
      <c r="DU43" s="174">
        <v>0</v>
      </c>
      <c r="DV43" s="174">
        <v>0</v>
      </c>
      <c r="DW43" s="174" t="s">
        <v>267</v>
      </c>
      <c r="DX43" s="174" t="s">
        <v>267</v>
      </c>
      <c r="DY43" s="174">
        <v>0</v>
      </c>
      <c r="DZ43" s="174">
        <v>0</v>
      </c>
      <c r="EA43" s="174" t="s">
        <v>267</v>
      </c>
      <c r="EB43" s="179">
        <v>2708</v>
      </c>
      <c r="EC43" s="179">
        <v>0</v>
      </c>
      <c r="ED43" s="179">
        <v>0</v>
      </c>
      <c r="EE43" s="179">
        <v>0</v>
      </c>
      <c r="EF43" s="179">
        <v>0</v>
      </c>
      <c r="EG43" s="179">
        <v>0</v>
      </c>
      <c r="EH43" s="179">
        <v>2708</v>
      </c>
      <c r="EI43" s="31">
        <v>0</v>
      </c>
      <c r="EJ43" s="31">
        <v>0</v>
      </c>
      <c r="EK43" s="31">
        <v>0</v>
      </c>
      <c r="EL43" s="31" t="e">
        <v>#DIV/0!</v>
      </c>
      <c r="EM43" s="31">
        <v>5</v>
      </c>
      <c r="EN43" s="31">
        <v>1</v>
      </c>
      <c r="EO43" s="31">
        <v>8</v>
      </c>
      <c r="EP43" s="31">
        <v>7</v>
      </c>
      <c r="EQ43" s="31" t="s">
        <v>1836</v>
      </c>
      <c r="ER43" s="31">
        <v>0</v>
      </c>
      <c r="ES43" s="31">
        <v>65</v>
      </c>
      <c r="ET43" s="109">
        <v>9.75</v>
      </c>
      <c r="EU43" s="113">
        <v>0.2</v>
      </c>
      <c r="EV43" s="31">
        <v>19</v>
      </c>
      <c r="EW43" s="31">
        <v>56</v>
      </c>
      <c r="EX43" s="31">
        <v>56</v>
      </c>
      <c r="EY43" s="66">
        <v>3</v>
      </c>
      <c r="EZ43" s="385" t="s">
        <v>598</v>
      </c>
    </row>
    <row r="44" spans="1:156" ht="28.5" customHeight="1" x14ac:dyDescent="0.25">
      <c r="A44" s="368" t="s">
        <v>39</v>
      </c>
      <c r="B44" s="371" t="s">
        <v>879</v>
      </c>
      <c r="C44" s="377" t="s">
        <v>39</v>
      </c>
      <c r="D44" s="377" t="s">
        <v>39</v>
      </c>
      <c r="E44" s="377" t="s">
        <v>604</v>
      </c>
      <c r="F44" s="377" t="s">
        <v>591</v>
      </c>
      <c r="G44" s="377" t="s">
        <v>323</v>
      </c>
      <c r="H44" s="377" t="s">
        <v>290</v>
      </c>
      <c r="I44" s="377" t="s">
        <v>880</v>
      </c>
      <c r="J44" s="377" t="s">
        <v>881</v>
      </c>
      <c r="K44" s="377" t="s">
        <v>882</v>
      </c>
      <c r="L44" s="377" t="s">
        <v>883</v>
      </c>
      <c r="M44" s="377" t="s">
        <v>39</v>
      </c>
      <c r="N44" s="377">
        <v>46000</v>
      </c>
      <c r="O44" s="377" t="s">
        <v>884</v>
      </c>
      <c r="P44" s="377" t="s">
        <v>885</v>
      </c>
      <c r="Q44" s="377">
        <v>4579837148</v>
      </c>
      <c r="R44" s="377" t="s">
        <v>886</v>
      </c>
      <c r="S44" s="377">
        <v>0</v>
      </c>
      <c r="T44" s="377" t="s">
        <v>887</v>
      </c>
      <c r="U44" s="377" t="s">
        <v>887</v>
      </c>
      <c r="V44" s="377" t="s">
        <v>888</v>
      </c>
      <c r="W44" s="364">
        <v>9516</v>
      </c>
      <c r="X44" s="364">
        <v>6604</v>
      </c>
      <c r="Y44" s="364">
        <v>2912</v>
      </c>
      <c r="Z44" s="361">
        <v>4.5140123034859876</v>
      </c>
      <c r="AA44" s="361">
        <v>4.4405039664022397</v>
      </c>
      <c r="AB44" s="324" t="s">
        <v>397</v>
      </c>
      <c r="AC44" s="324">
        <v>2.2251761244602486</v>
      </c>
      <c r="AD44" s="324" t="s">
        <v>889</v>
      </c>
      <c r="AE44" s="324">
        <v>64</v>
      </c>
      <c r="AF44" s="324">
        <v>2143</v>
      </c>
      <c r="AG44" s="324">
        <v>0</v>
      </c>
      <c r="AH44" s="324">
        <v>1463</v>
      </c>
      <c r="AI44" s="324">
        <v>0</v>
      </c>
      <c r="AJ44" s="147">
        <v>0.97989999999999999</v>
      </c>
      <c r="AK44" s="147">
        <v>0.95129999999999992</v>
      </c>
      <c r="AL44" s="147">
        <v>0.96879999999999999</v>
      </c>
      <c r="AM44" s="147">
        <v>0</v>
      </c>
      <c r="AN44" s="147">
        <v>0</v>
      </c>
      <c r="AO44" s="147">
        <v>0.83379999999999999</v>
      </c>
      <c r="AP44" s="147">
        <v>0.72140000000000004</v>
      </c>
      <c r="AQ44" s="147">
        <v>0</v>
      </c>
      <c r="AR44" s="153">
        <v>2461366.4500000002</v>
      </c>
      <c r="AS44" s="153">
        <v>555425.56000000006</v>
      </c>
      <c r="AT44" s="153">
        <v>72558</v>
      </c>
      <c r="AU44" s="153">
        <v>230714.8</v>
      </c>
      <c r="AV44" s="153">
        <v>92413</v>
      </c>
      <c r="AW44" s="153">
        <v>0</v>
      </c>
      <c r="AX44" s="154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3412477.81</v>
      </c>
      <c r="BD44" s="155">
        <v>0</v>
      </c>
      <c r="BE44" s="155">
        <v>1054400</v>
      </c>
      <c r="BF44" s="155">
        <v>0</v>
      </c>
      <c r="BG44" s="155">
        <v>672350</v>
      </c>
      <c r="BH44" s="155">
        <v>0</v>
      </c>
      <c r="BI44" s="155">
        <v>0</v>
      </c>
      <c r="BJ44" s="155">
        <v>746160</v>
      </c>
      <c r="BK44" s="155">
        <v>0</v>
      </c>
      <c r="BL44" s="155">
        <v>229488.63</v>
      </c>
      <c r="BM44" s="155">
        <v>15430.81</v>
      </c>
      <c r="BN44" s="155">
        <v>85662.34</v>
      </c>
      <c r="BO44" s="155">
        <v>129605.5</v>
      </c>
      <c r="BP44" s="155">
        <v>47160.959999999999</v>
      </c>
      <c r="BQ44" s="155">
        <v>0</v>
      </c>
      <c r="BR44" s="155">
        <v>0</v>
      </c>
      <c r="BS44" s="155">
        <v>0</v>
      </c>
      <c r="BT44" s="155">
        <v>0</v>
      </c>
      <c r="BU44" s="155">
        <v>0</v>
      </c>
      <c r="BV44" s="155">
        <v>133650</v>
      </c>
      <c r="BW44" s="155">
        <v>0</v>
      </c>
      <c r="BX44" s="155">
        <v>0</v>
      </c>
      <c r="BY44" s="155">
        <v>3113908.24</v>
      </c>
      <c r="BZ44" s="155">
        <v>6049926.2300000004</v>
      </c>
      <c r="CA44" s="155">
        <v>1651</v>
      </c>
      <c r="CB44" s="155">
        <v>770473.23</v>
      </c>
      <c r="CC44" s="155">
        <v>492</v>
      </c>
      <c r="CD44" s="155">
        <v>5279453</v>
      </c>
      <c r="CE44" s="155">
        <v>1159</v>
      </c>
      <c r="CF44" s="155">
        <v>2423</v>
      </c>
      <c r="CG44" s="155">
        <v>41700</v>
      </c>
      <c r="CH44" s="155">
        <v>4</v>
      </c>
      <c r="CI44" s="155">
        <v>140</v>
      </c>
      <c r="CJ44" s="155">
        <v>2427</v>
      </c>
      <c r="CK44" s="155">
        <v>41840</v>
      </c>
      <c r="CL44" s="155">
        <v>3813481.2</v>
      </c>
      <c r="CM44" s="155">
        <v>762696.24</v>
      </c>
      <c r="CN44" s="155">
        <v>137285.32320000001</v>
      </c>
      <c r="CO44" s="155">
        <v>4713462.7631999999</v>
      </c>
      <c r="CP44" s="167">
        <v>0</v>
      </c>
      <c r="CQ44" s="167">
        <v>0</v>
      </c>
      <c r="CR44" s="167">
        <v>0</v>
      </c>
      <c r="CS44" s="167">
        <v>0</v>
      </c>
      <c r="CT44" s="167">
        <v>0</v>
      </c>
      <c r="CU44" s="167">
        <v>0</v>
      </c>
      <c r="CV44" s="167">
        <v>0</v>
      </c>
      <c r="CW44" s="167">
        <v>0</v>
      </c>
      <c r="CX44" s="167">
        <v>0</v>
      </c>
      <c r="CY44" s="167">
        <v>0</v>
      </c>
      <c r="CZ44" s="167">
        <v>0</v>
      </c>
      <c r="DA44" s="167">
        <v>0</v>
      </c>
      <c r="DB44" s="167">
        <v>0</v>
      </c>
      <c r="DC44" s="167">
        <v>0</v>
      </c>
      <c r="DD44" s="167">
        <v>0</v>
      </c>
      <c r="DE44" s="167">
        <v>0</v>
      </c>
      <c r="DF44" s="167">
        <v>0</v>
      </c>
      <c r="DG44" s="167">
        <v>0</v>
      </c>
      <c r="DH44" s="167">
        <v>0</v>
      </c>
      <c r="DI44" s="167">
        <v>0</v>
      </c>
      <c r="DJ44" s="167">
        <v>0</v>
      </c>
      <c r="DK44" s="167">
        <v>0</v>
      </c>
      <c r="DL44" s="167">
        <v>0</v>
      </c>
      <c r="DM44" s="167">
        <v>0</v>
      </c>
      <c r="DN44" s="167">
        <v>0</v>
      </c>
      <c r="DO44" s="167">
        <v>0</v>
      </c>
      <c r="DP44" s="155">
        <v>0</v>
      </c>
      <c r="DQ44" s="155">
        <v>0</v>
      </c>
      <c r="DR44" s="155">
        <v>0</v>
      </c>
      <c r="DS44" s="155">
        <v>0</v>
      </c>
      <c r="DT44" s="5" t="s">
        <v>267</v>
      </c>
      <c r="DU44" s="173">
        <v>0</v>
      </c>
      <c r="DV44" s="173">
        <v>0</v>
      </c>
      <c r="DW44" s="173" t="s">
        <v>267</v>
      </c>
      <c r="DX44" s="173" t="s">
        <v>267</v>
      </c>
      <c r="DY44" s="173" t="s">
        <v>267</v>
      </c>
      <c r="DZ44" s="173">
        <v>0</v>
      </c>
      <c r="EA44" s="173">
        <v>0</v>
      </c>
      <c r="EB44" s="178">
        <v>2423</v>
      </c>
      <c r="EC44" s="178">
        <v>0</v>
      </c>
      <c r="ED44" s="178">
        <v>4</v>
      </c>
      <c r="EE44" s="178">
        <v>0</v>
      </c>
      <c r="EF44" s="178">
        <v>0</v>
      </c>
      <c r="EG44" s="178">
        <v>0</v>
      </c>
      <c r="EH44" s="178">
        <v>2427</v>
      </c>
      <c r="EI44" s="5">
        <v>0</v>
      </c>
      <c r="EJ44" s="5">
        <v>0</v>
      </c>
      <c r="EK44" s="5">
        <v>0</v>
      </c>
      <c r="EL44" s="5" t="e">
        <v>#DIV/0!</v>
      </c>
      <c r="EM44" s="5">
        <v>15</v>
      </c>
      <c r="EN44" s="5">
        <v>1</v>
      </c>
      <c r="EO44" s="5">
        <v>9</v>
      </c>
      <c r="EP44" s="5">
        <v>9</v>
      </c>
      <c r="EQ44" s="5" t="s">
        <v>890</v>
      </c>
      <c r="ER44" s="5">
        <v>0</v>
      </c>
      <c r="ES44" s="5">
        <v>46.8</v>
      </c>
      <c r="ET44" s="108">
        <v>11</v>
      </c>
      <c r="EU44" s="112">
        <v>0.3</v>
      </c>
      <c r="EV44" s="5">
        <v>11</v>
      </c>
      <c r="EW44" s="5">
        <v>56</v>
      </c>
      <c r="EX44" s="5">
        <v>30</v>
      </c>
      <c r="EY44" s="20">
        <v>15</v>
      </c>
      <c r="EZ44" s="385" t="s">
        <v>598</v>
      </c>
    </row>
    <row r="45" spans="1:156" ht="27" x14ac:dyDescent="0.25">
      <c r="A45" s="368" t="s">
        <v>40</v>
      </c>
      <c r="B45" s="372" t="s">
        <v>383</v>
      </c>
      <c r="C45" s="378" t="s">
        <v>40</v>
      </c>
      <c r="D45" s="378" t="s">
        <v>40</v>
      </c>
      <c r="E45" s="378" t="s">
        <v>384</v>
      </c>
      <c r="F45" s="378" t="s">
        <v>385</v>
      </c>
      <c r="G45" s="378" t="s">
        <v>386</v>
      </c>
      <c r="H45" s="378" t="s">
        <v>387</v>
      </c>
      <c r="I45" s="378" t="s">
        <v>388</v>
      </c>
      <c r="J45" s="378" t="s">
        <v>389</v>
      </c>
      <c r="K45" s="378" t="s">
        <v>390</v>
      </c>
      <c r="L45" s="378" t="s">
        <v>391</v>
      </c>
      <c r="M45" s="378" t="s">
        <v>40</v>
      </c>
      <c r="N45" s="378">
        <v>48850</v>
      </c>
      <c r="O45" s="378" t="s">
        <v>392</v>
      </c>
      <c r="P45" s="378" t="s">
        <v>393</v>
      </c>
      <c r="Q45" s="378">
        <v>0</v>
      </c>
      <c r="R45" s="378" t="s">
        <v>394</v>
      </c>
      <c r="S45" s="378" t="s">
        <v>394</v>
      </c>
      <c r="T45" s="378" t="s">
        <v>395</v>
      </c>
      <c r="U45" s="378" t="s">
        <v>396</v>
      </c>
      <c r="V45" s="378" t="s">
        <v>301</v>
      </c>
      <c r="W45" s="365">
        <v>25976</v>
      </c>
      <c r="X45" s="365">
        <v>10739</v>
      </c>
      <c r="Y45" s="365">
        <v>15237</v>
      </c>
      <c r="Z45" s="355">
        <v>3.6121762529431551</v>
      </c>
      <c r="AA45" s="355">
        <v>4.0842767295597486</v>
      </c>
      <c r="AB45" s="325" t="s">
        <v>397</v>
      </c>
      <c r="AC45" s="325">
        <v>3.2790026658565674</v>
      </c>
      <c r="AD45" s="325" t="s">
        <v>398</v>
      </c>
      <c r="AE45" s="325">
        <v>138</v>
      </c>
      <c r="AF45" s="325">
        <v>6360</v>
      </c>
      <c r="AG45" s="325">
        <v>0</v>
      </c>
      <c r="AH45" s="325">
        <v>2973</v>
      </c>
      <c r="AI45" s="325">
        <v>0</v>
      </c>
      <c r="AJ45" s="146">
        <v>0.98140000000000005</v>
      </c>
      <c r="AK45" s="146">
        <v>0.79099999999999993</v>
      </c>
      <c r="AL45" s="146">
        <v>0</v>
      </c>
      <c r="AM45" s="146">
        <v>0</v>
      </c>
      <c r="AN45" s="146">
        <v>0</v>
      </c>
      <c r="AO45" s="146">
        <v>0.78420000000000001</v>
      </c>
      <c r="AP45" s="146">
        <v>0.75180000000000002</v>
      </c>
      <c r="AQ45" s="146">
        <v>0</v>
      </c>
      <c r="AR45" s="156">
        <v>1027942.29</v>
      </c>
      <c r="AS45" s="156">
        <v>247716.28</v>
      </c>
      <c r="AT45" s="156">
        <v>44570.92</v>
      </c>
      <c r="AU45" s="156">
        <v>656434.51</v>
      </c>
      <c r="AV45" s="156">
        <v>55941.32</v>
      </c>
      <c r="AW45" s="156">
        <v>296604.83</v>
      </c>
      <c r="AX45" s="157">
        <v>9766.68</v>
      </c>
      <c r="AY45" s="156">
        <v>117708.31</v>
      </c>
      <c r="AZ45" s="156">
        <v>2026192.16</v>
      </c>
      <c r="BA45" s="156">
        <v>117708.31</v>
      </c>
      <c r="BB45" s="156">
        <v>68743.66</v>
      </c>
      <c r="BC45" s="156">
        <v>4551620.96</v>
      </c>
      <c r="BD45" s="156">
        <v>0</v>
      </c>
      <c r="BE45" s="156">
        <v>1415252.42</v>
      </c>
      <c r="BF45" s="156">
        <v>0</v>
      </c>
      <c r="BG45" s="156">
        <v>0</v>
      </c>
      <c r="BH45" s="156">
        <v>0</v>
      </c>
      <c r="BI45" s="156">
        <v>646627.98</v>
      </c>
      <c r="BJ45" s="156">
        <v>0</v>
      </c>
      <c r="BK45" s="156">
        <v>212277.5</v>
      </c>
      <c r="BL45" s="156">
        <v>0</v>
      </c>
      <c r="BM45" s="156">
        <v>411581.29</v>
      </c>
      <c r="BN45" s="156">
        <v>235157.35</v>
      </c>
      <c r="BO45" s="156">
        <v>509169.93</v>
      </c>
      <c r="BP45" s="156">
        <v>42760</v>
      </c>
      <c r="BQ45" s="156">
        <v>0</v>
      </c>
      <c r="BR45" s="156">
        <v>0</v>
      </c>
      <c r="BS45" s="156">
        <v>0</v>
      </c>
      <c r="BT45" s="156">
        <v>0</v>
      </c>
      <c r="BU45" s="156">
        <v>0</v>
      </c>
      <c r="BV45" s="156">
        <v>490404.34</v>
      </c>
      <c r="BW45" s="156">
        <v>0</v>
      </c>
      <c r="BX45" s="156">
        <v>0</v>
      </c>
      <c r="BY45" s="156">
        <v>3963230.81</v>
      </c>
      <c r="BZ45" s="156">
        <v>4557766.18</v>
      </c>
      <c r="CA45" s="156">
        <v>2311</v>
      </c>
      <c r="CB45" s="156">
        <v>951566.87</v>
      </c>
      <c r="CC45" s="156">
        <v>1561</v>
      </c>
      <c r="CD45" s="156">
        <v>3606199.3099999996</v>
      </c>
      <c r="CE45" s="156">
        <v>750</v>
      </c>
      <c r="CF45" s="156">
        <v>1909</v>
      </c>
      <c r="CG45" s="156">
        <v>28635</v>
      </c>
      <c r="CH45" s="156">
        <v>34</v>
      </c>
      <c r="CI45" s="156">
        <v>510</v>
      </c>
      <c r="CJ45" s="156">
        <v>1943</v>
      </c>
      <c r="CK45" s="156">
        <v>29145</v>
      </c>
      <c r="CL45" s="156">
        <v>970942.67999999993</v>
      </c>
      <c r="CM45" s="156">
        <v>194188.53599999999</v>
      </c>
      <c r="CN45" s="156">
        <v>34953.936480000004</v>
      </c>
      <c r="CO45" s="156">
        <v>1200085.1524799999</v>
      </c>
      <c r="CP45" s="168">
        <v>0</v>
      </c>
      <c r="CQ45" s="168">
        <v>73</v>
      </c>
      <c r="CR45" s="168">
        <v>2551</v>
      </c>
      <c r="CS45" s="168">
        <v>19</v>
      </c>
      <c r="CT45" s="168">
        <v>2643</v>
      </c>
      <c r="CU45" s="168">
        <v>39483</v>
      </c>
      <c r="CV45" s="168">
        <v>62</v>
      </c>
      <c r="CW45" s="168">
        <v>26</v>
      </c>
      <c r="CX45" s="168">
        <v>54</v>
      </c>
      <c r="CY45" s="168">
        <v>142</v>
      </c>
      <c r="CZ45" s="168">
        <v>3200</v>
      </c>
      <c r="DA45" s="168">
        <v>2785</v>
      </c>
      <c r="DB45" s="168">
        <v>42683</v>
      </c>
      <c r="DC45" s="168">
        <v>1717351.1999999997</v>
      </c>
      <c r="DD45" s="168">
        <v>343470.23999999993</v>
      </c>
      <c r="DE45" s="168">
        <v>61824.643199999991</v>
      </c>
      <c r="DF45" s="168">
        <v>2122646.0831999998</v>
      </c>
      <c r="DG45" s="168">
        <v>0</v>
      </c>
      <c r="DH45" s="168">
        <v>0</v>
      </c>
      <c r="DI45" s="168">
        <v>0</v>
      </c>
      <c r="DJ45" s="168">
        <v>0</v>
      </c>
      <c r="DK45" s="168">
        <v>0</v>
      </c>
      <c r="DL45" s="168">
        <v>0</v>
      </c>
      <c r="DM45" s="168">
        <v>0</v>
      </c>
      <c r="DN45" s="168">
        <v>0</v>
      </c>
      <c r="DO45" s="168">
        <v>0</v>
      </c>
      <c r="DP45" s="156">
        <v>0</v>
      </c>
      <c r="DQ45" s="156">
        <v>0</v>
      </c>
      <c r="DR45" s="156">
        <v>0</v>
      </c>
      <c r="DS45" s="156">
        <v>0</v>
      </c>
      <c r="DT45" s="31" t="s">
        <v>267</v>
      </c>
      <c r="DU45" s="174">
        <v>0</v>
      </c>
      <c r="DV45" s="174">
        <v>0</v>
      </c>
      <c r="DW45" s="174" t="s">
        <v>267</v>
      </c>
      <c r="DX45" s="174" t="s">
        <v>267</v>
      </c>
      <c r="DY45" s="174">
        <v>0</v>
      </c>
      <c r="DZ45" s="174">
        <v>0</v>
      </c>
      <c r="EA45" s="174">
        <v>0</v>
      </c>
      <c r="EB45" s="179">
        <v>4552</v>
      </c>
      <c r="EC45" s="179">
        <v>0</v>
      </c>
      <c r="ED45" s="179">
        <v>176</v>
      </c>
      <c r="EE45" s="179">
        <v>0</v>
      </c>
      <c r="EF45" s="179">
        <v>0</v>
      </c>
      <c r="EG45" s="179">
        <v>0</v>
      </c>
      <c r="EH45" s="179">
        <v>4728</v>
      </c>
      <c r="EI45" s="31">
        <v>0</v>
      </c>
      <c r="EJ45" s="31">
        <v>0</v>
      </c>
      <c r="EK45" s="31">
        <v>0</v>
      </c>
      <c r="EL45" s="31">
        <v>11.727272727272727</v>
      </c>
      <c r="EM45" s="31">
        <v>4</v>
      </c>
      <c r="EN45" s="31">
        <v>5</v>
      </c>
      <c r="EO45" s="31">
        <v>22</v>
      </c>
      <c r="EP45" s="31">
        <v>19</v>
      </c>
      <c r="EQ45" s="31">
        <v>0</v>
      </c>
      <c r="ER45" s="31">
        <v>0</v>
      </c>
      <c r="ES45" s="31">
        <v>155.5</v>
      </c>
      <c r="ET45" s="109">
        <v>11.727272727272727</v>
      </c>
      <c r="EU45" s="113">
        <v>0.3</v>
      </c>
      <c r="EV45" s="31">
        <v>13</v>
      </c>
      <c r="EW45" s="31">
        <v>168</v>
      </c>
      <c r="EX45" s="31">
        <v>168</v>
      </c>
      <c r="EY45" s="66">
        <v>14</v>
      </c>
      <c r="EZ45" s="385" t="s">
        <v>1926</v>
      </c>
    </row>
    <row r="46" spans="1:156" ht="27" x14ac:dyDescent="0.25">
      <c r="A46" s="368" t="s">
        <v>338</v>
      </c>
      <c r="B46" s="372" t="s">
        <v>336</v>
      </c>
      <c r="C46" s="378" t="s">
        <v>337</v>
      </c>
      <c r="D46" s="378" t="s">
        <v>338</v>
      </c>
      <c r="E46" s="378" t="s">
        <v>339</v>
      </c>
      <c r="F46" s="378" t="s">
        <v>340</v>
      </c>
      <c r="G46" s="378" t="s">
        <v>341</v>
      </c>
      <c r="H46" s="378" t="s">
        <v>290</v>
      </c>
      <c r="I46" s="378" t="s">
        <v>307</v>
      </c>
      <c r="J46" s="378" t="s">
        <v>308</v>
      </c>
      <c r="K46" s="378" t="s">
        <v>342</v>
      </c>
      <c r="L46" s="378" t="s">
        <v>343</v>
      </c>
      <c r="M46" s="378" t="s">
        <v>337</v>
      </c>
      <c r="N46" s="378">
        <v>45850</v>
      </c>
      <c r="O46" s="378" t="s">
        <v>344</v>
      </c>
      <c r="P46" s="378" t="s">
        <v>345</v>
      </c>
      <c r="Q46" s="378" t="s">
        <v>345</v>
      </c>
      <c r="R46" s="378" t="s">
        <v>346</v>
      </c>
      <c r="S46" s="378" t="s">
        <v>346</v>
      </c>
      <c r="T46" s="378" t="s">
        <v>347</v>
      </c>
      <c r="U46" s="378" t="s">
        <v>347</v>
      </c>
      <c r="V46" s="378" t="s">
        <v>348</v>
      </c>
      <c r="W46" s="365">
        <v>55043</v>
      </c>
      <c r="X46" s="365">
        <v>50900</v>
      </c>
      <c r="Y46" s="365">
        <v>4143</v>
      </c>
      <c r="Z46" s="355">
        <v>4.8508529495854376</v>
      </c>
      <c r="AA46" s="355">
        <v>5.2456876012579814</v>
      </c>
      <c r="AB46" s="325" t="s">
        <v>283</v>
      </c>
      <c r="AC46" s="325">
        <v>12.819193262903262</v>
      </c>
      <c r="AD46" s="325" t="s">
        <v>349</v>
      </c>
      <c r="AE46" s="325">
        <v>104</v>
      </c>
      <c r="AF46" s="325">
        <v>10493</v>
      </c>
      <c r="AG46" s="325">
        <v>0</v>
      </c>
      <c r="AH46" s="325">
        <v>10493</v>
      </c>
      <c r="AI46" s="325">
        <v>0</v>
      </c>
      <c r="AJ46" s="146">
        <v>0.99980000000000002</v>
      </c>
      <c r="AK46" s="146">
        <v>0.98659999999999992</v>
      </c>
      <c r="AL46" s="146">
        <v>0.96879999999999999</v>
      </c>
      <c r="AM46" s="146">
        <v>0</v>
      </c>
      <c r="AN46" s="146">
        <v>0</v>
      </c>
      <c r="AO46" s="146">
        <v>0.95420000000000005</v>
      </c>
      <c r="AP46" s="146">
        <v>0.94110000000000005</v>
      </c>
      <c r="AQ46" s="146">
        <v>0</v>
      </c>
      <c r="AR46" s="156">
        <v>7648836.71</v>
      </c>
      <c r="AS46" s="156">
        <v>1728007.42</v>
      </c>
      <c r="AT46" s="156">
        <v>311021.83</v>
      </c>
      <c r="AU46" s="156">
        <v>3617141.6</v>
      </c>
      <c r="AV46" s="156">
        <v>82268.160000000003</v>
      </c>
      <c r="AW46" s="156">
        <v>933.64</v>
      </c>
      <c r="AX46" s="157">
        <v>1025524.81</v>
      </c>
      <c r="AY46" s="156">
        <v>54827.02</v>
      </c>
      <c r="AZ46" s="156">
        <v>1136111.42</v>
      </c>
      <c r="BA46" s="156">
        <v>54827.02</v>
      </c>
      <c r="BB46" s="156">
        <v>85489.52</v>
      </c>
      <c r="BC46" s="156">
        <v>20117982.130000003</v>
      </c>
      <c r="BD46" s="156">
        <v>21025</v>
      </c>
      <c r="BE46" s="156">
        <v>13113377.93</v>
      </c>
      <c r="BF46" s="156">
        <v>0</v>
      </c>
      <c r="BG46" s="156">
        <v>0</v>
      </c>
      <c r="BH46" s="156">
        <v>0</v>
      </c>
      <c r="BI46" s="156">
        <v>1121775.8</v>
      </c>
      <c r="BJ46" s="156">
        <v>2824994.42</v>
      </c>
      <c r="BK46" s="156">
        <v>192587.84</v>
      </c>
      <c r="BL46" s="156">
        <v>300029.90000000002</v>
      </c>
      <c r="BM46" s="156">
        <v>377687.37</v>
      </c>
      <c r="BN46" s="156">
        <v>1267576.8400000001</v>
      </c>
      <c r="BO46" s="156">
        <v>1240798.6100000001</v>
      </c>
      <c r="BP46" s="156">
        <v>155987.20000000001</v>
      </c>
      <c r="BQ46" s="156">
        <v>0</v>
      </c>
      <c r="BR46" s="156">
        <v>0</v>
      </c>
      <c r="BS46" s="156">
        <v>0</v>
      </c>
      <c r="BT46" s="156">
        <v>0</v>
      </c>
      <c r="BU46" s="156">
        <v>0</v>
      </c>
      <c r="BV46" s="156">
        <v>1505486.61</v>
      </c>
      <c r="BW46" s="156">
        <v>0</v>
      </c>
      <c r="BX46" s="156">
        <v>10000</v>
      </c>
      <c r="BY46" s="156">
        <v>22131327.519999992</v>
      </c>
      <c r="BZ46" s="156">
        <v>88544654.890000001</v>
      </c>
      <c r="CA46" s="156">
        <v>22788</v>
      </c>
      <c r="CB46" s="156">
        <v>1989532.9</v>
      </c>
      <c r="CC46" s="156">
        <v>2414</v>
      </c>
      <c r="CD46" s="156">
        <v>86555121.989999995</v>
      </c>
      <c r="CE46" s="156">
        <v>20374</v>
      </c>
      <c r="CF46" s="156">
        <v>26728</v>
      </c>
      <c r="CG46" s="156">
        <v>378970</v>
      </c>
      <c r="CH46" s="156">
        <v>0</v>
      </c>
      <c r="CI46" s="156">
        <v>0</v>
      </c>
      <c r="CJ46" s="156">
        <v>26728</v>
      </c>
      <c r="CK46" s="156">
        <v>378970</v>
      </c>
      <c r="CL46" s="156">
        <v>24187586.52</v>
      </c>
      <c r="CM46" s="156">
        <v>4837517.3040000005</v>
      </c>
      <c r="CN46" s="156">
        <v>870753.11471999984</v>
      </c>
      <c r="CO46" s="156">
        <v>29895856.938719999</v>
      </c>
      <c r="CP46" s="168">
        <v>59</v>
      </c>
      <c r="CQ46" s="168">
        <v>0</v>
      </c>
      <c r="CR46" s="168">
        <v>2496</v>
      </c>
      <c r="CS46" s="168">
        <v>211</v>
      </c>
      <c r="CT46" s="168">
        <v>2766</v>
      </c>
      <c r="CU46" s="168">
        <v>0</v>
      </c>
      <c r="CV46" s="168">
        <v>65</v>
      </c>
      <c r="CW46" s="168">
        <v>0</v>
      </c>
      <c r="CX46" s="168">
        <v>3</v>
      </c>
      <c r="CY46" s="168">
        <v>68</v>
      </c>
      <c r="CZ46" s="168">
        <v>0</v>
      </c>
      <c r="DA46" s="168">
        <v>2834</v>
      </c>
      <c r="DB46" s="168">
        <v>0</v>
      </c>
      <c r="DC46" s="168">
        <v>3847766.04</v>
      </c>
      <c r="DD46" s="168">
        <v>769553.2080000001</v>
      </c>
      <c r="DE46" s="168">
        <v>138519.57743999999</v>
      </c>
      <c r="DF46" s="168">
        <v>4755838.8254399998</v>
      </c>
      <c r="DG46" s="168">
        <v>0</v>
      </c>
      <c r="DH46" s="168">
        <v>0</v>
      </c>
      <c r="DI46" s="168">
        <v>0</v>
      </c>
      <c r="DJ46" s="168">
        <v>0</v>
      </c>
      <c r="DK46" s="168">
        <v>0</v>
      </c>
      <c r="DL46" s="168">
        <v>0</v>
      </c>
      <c r="DM46" s="168">
        <v>0</v>
      </c>
      <c r="DN46" s="168">
        <v>0</v>
      </c>
      <c r="DO46" s="168">
        <v>0</v>
      </c>
      <c r="DP46" s="156">
        <v>0</v>
      </c>
      <c r="DQ46" s="156">
        <v>0</v>
      </c>
      <c r="DR46" s="156">
        <v>0</v>
      </c>
      <c r="DS46" s="156">
        <v>0</v>
      </c>
      <c r="DT46" s="31" t="s">
        <v>267</v>
      </c>
      <c r="DU46" s="174">
        <v>0</v>
      </c>
      <c r="DV46" s="174">
        <v>0</v>
      </c>
      <c r="DW46" s="174" t="s">
        <v>267</v>
      </c>
      <c r="DX46" s="174" t="s">
        <v>267</v>
      </c>
      <c r="DY46" s="174">
        <v>0</v>
      </c>
      <c r="DZ46" s="174" t="s">
        <v>267</v>
      </c>
      <c r="EA46" s="174" t="s">
        <v>267</v>
      </c>
      <c r="EB46" s="179">
        <v>29494</v>
      </c>
      <c r="EC46" s="179">
        <v>0</v>
      </c>
      <c r="ED46" s="179">
        <v>68</v>
      </c>
      <c r="EE46" s="179">
        <v>0</v>
      </c>
      <c r="EF46" s="179">
        <v>0</v>
      </c>
      <c r="EG46" s="179">
        <v>0</v>
      </c>
      <c r="EH46" s="179">
        <v>29562</v>
      </c>
      <c r="EI46" s="31">
        <v>0</v>
      </c>
      <c r="EJ46" s="31">
        <v>0</v>
      </c>
      <c r="EK46" s="31">
        <v>0</v>
      </c>
      <c r="EL46" s="31">
        <v>16.666666666666668</v>
      </c>
      <c r="EM46" s="31">
        <v>21</v>
      </c>
      <c r="EN46" s="31">
        <v>11</v>
      </c>
      <c r="EO46" s="31">
        <v>186</v>
      </c>
      <c r="EP46" s="31">
        <v>69</v>
      </c>
      <c r="EQ46" s="31">
        <v>0</v>
      </c>
      <c r="ER46" s="31">
        <v>0</v>
      </c>
      <c r="ES46" s="31">
        <v>422</v>
      </c>
      <c r="ET46" s="109">
        <v>16.666666666666668</v>
      </c>
      <c r="EU46" s="113">
        <v>0.3</v>
      </c>
      <c r="EV46" s="31">
        <v>80</v>
      </c>
      <c r="EW46" s="31">
        <v>49</v>
      </c>
      <c r="EX46" s="31">
        <v>49</v>
      </c>
      <c r="EY46" s="66">
        <v>15</v>
      </c>
      <c r="EZ46" s="385" t="s">
        <v>1926</v>
      </c>
    </row>
    <row r="47" spans="1:156" ht="40.5" x14ac:dyDescent="0.25">
      <c r="A47" s="368" t="s">
        <v>1933</v>
      </c>
      <c r="B47" s="372" t="s">
        <v>891</v>
      </c>
      <c r="C47" s="378" t="s">
        <v>892</v>
      </c>
      <c r="D47" s="378" t="s">
        <v>892</v>
      </c>
      <c r="E47" s="378" t="s">
        <v>640</v>
      </c>
      <c r="F47" s="378" t="s">
        <v>591</v>
      </c>
      <c r="G47" s="378" t="s">
        <v>341</v>
      </c>
      <c r="H47" s="378" t="s">
        <v>290</v>
      </c>
      <c r="I47" s="378" t="s">
        <v>788</v>
      </c>
      <c r="J47" s="378" t="s">
        <v>893</v>
      </c>
      <c r="K47" s="378" t="s">
        <v>894</v>
      </c>
      <c r="L47" s="378" t="s">
        <v>895</v>
      </c>
      <c r="M47" s="378" t="s">
        <v>892</v>
      </c>
      <c r="N47" s="378">
        <v>45260</v>
      </c>
      <c r="O47" s="378" t="s">
        <v>896</v>
      </c>
      <c r="P47" s="378" t="s">
        <v>897</v>
      </c>
      <c r="Q47" s="378" t="s">
        <v>898</v>
      </c>
      <c r="R47" s="378" t="s">
        <v>899</v>
      </c>
      <c r="S47" s="378">
        <v>0</v>
      </c>
      <c r="T47" s="378" t="s">
        <v>900</v>
      </c>
      <c r="U47" s="378" t="s">
        <v>900</v>
      </c>
      <c r="V47" s="378" t="s">
        <v>348</v>
      </c>
      <c r="W47" s="365">
        <v>20119</v>
      </c>
      <c r="X47" s="365">
        <v>12528</v>
      </c>
      <c r="Y47" s="365">
        <v>7591</v>
      </c>
      <c r="Z47" s="355">
        <v>4.2295746117488182</v>
      </c>
      <c r="AA47" s="355">
        <v>4.2037191809444217</v>
      </c>
      <c r="AB47" s="325" t="s">
        <v>397</v>
      </c>
      <c r="AC47" s="325">
        <v>0.98544589658808857</v>
      </c>
      <c r="AD47" s="325" t="s">
        <v>901</v>
      </c>
      <c r="AE47" s="325">
        <v>177</v>
      </c>
      <c r="AF47" s="325">
        <v>4786</v>
      </c>
      <c r="AG47" s="325">
        <v>0</v>
      </c>
      <c r="AH47" s="325">
        <v>2962</v>
      </c>
      <c r="AI47" s="325">
        <v>0</v>
      </c>
      <c r="AJ47" s="146">
        <v>0.96450000000000002</v>
      </c>
      <c r="AK47" s="146">
        <v>0.97030000000000005</v>
      </c>
      <c r="AL47" s="146">
        <v>0.96879999999999999</v>
      </c>
      <c r="AM47" s="146">
        <v>0</v>
      </c>
      <c r="AN47" s="146">
        <v>0</v>
      </c>
      <c r="AO47" s="146">
        <v>0.69569999999999999</v>
      </c>
      <c r="AP47" s="146">
        <v>0.67459999999999998</v>
      </c>
      <c r="AQ47" s="146">
        <v>0</v>
      </c>
      <c r="AR47" s="156">
        <v>4079782.69</v>
      </c>
      <c r="AS47" s="156">
        <v>748417.26</v>
      </c>
      <c r="AT47" s="156">
        <v>135599.04000000001</v>
      </c>
      <c r="AU47" s="156">
        <v>204158.65</v>
      </c>
      <c r="AV47" s="156">
        <v>81516.7</v>
      </c>
      <c r="AW47" s="156">
        <v>0</v>
      </c>
      <c r="AX47" s="157">
        <v>52910.9</v>
      </c>
      <c r="AY47" s="156">
        <v>0</v>
      </c>
      <c r="AZ47" s="156">
        <v>0</v>
      </c>
      <c r="BA47" s="156">
        <v>0</v>
      </c>
      <c r="BB47" s="156">
        <v>0</v>
      </c>
      <c r="BC47" s="156">
        <v>5302385.24</v>
      </c>
      <c r="BD47" s="156">
        <v>0</v>
      </c>
      <c r="BE47" s="156">
        <v>2762580</v>
      </c>
      <c r="BF47" s="156">
        <v>1037268</v>
      </c>
      <c r="BG47" s="156">
        <v>0</v>
      </c>
      <c r="BH47" s="156">
        <v>0</v>
      </c>
      <c r="BI47" s="156">
        <v>372289</v>
      </c>
      <c r="BJ47" s="156">
        <v>1078689.26</v>
      </c>
      <c r="BK47" s="156">
        <v>65320</v>
      </c>
      <c r="BL47" s="156">
        <v>393161.92</v>
      </c>
      <c r="BM47" s="156">
        <v>29330</v>
      </c>
      <c r="BN47" s="156">
        <v>263926.74</v>
      </c>
      <c r="BO47" s="156">
        <v>104552</v>
      </c>
      <c r="BP47" s="156">
        <v>3266035.66</v>
      </c>
      <c r="BQ47" s="156">
        <v>176125</v>
      </c>
      <c r="BR47" s="156">
        <v>0</v>
      </c>
      <c r="BS47" s="156">
        <v>0</v>
      </c>
      <c r="BT47" s="156">
        <v>0</v>
      </c>
      <c r="BU47" s="156">
        <v>0</v>
      </c>
      <c r="BV47" s="156">
        <v>312655.90000000002</v>
      </c>
      <c r="BW47" s="156">
        <v>0</v>
      </c>
      <c r="BX47" s="156">
        <v>0</v>
      </c>
      <c r="BY47" s="156">
        <v>9861933.4800000004</v>
      </c>
      <c r="BZ47" s="156">
        <v>3016820.77</v>
      </c>
      <c r="CA47" s="156">
        <v>1772</v>
      </c>
      <c r="CB47" s="156">
        <v>1361808</v>
      </c>
      <c r="CC47" s="156">
        <v>772</v>
      </c>
      <c r="CD47" s="156">
        <v>1655012.77</v>
      </c>
      <c r="CE47" s="156">
        <v>1000</v>
      </c>
      <c r="CF47" s="156">
        <v>4321</v>
      </c>
      <c r="CG47" s="156">
        <v>63205</v>
      </c>
      <c r="CH47" s="156">
        <v>0</v>
      </c>
      <c r="CI47" s="156">
        <v>0</v>
      </c>
      <c r="CJ47" s="156">
        <v>4321</v>
      </c>
      <c r="CK47" s="156">
        <v>63205</v>
      </c>
      <c r="CL47" s="156">
        <v>6816732</v>
      </c>
      <c r="CM47" s="156">
        <v>1363346.4</v>
      </c>
      <c r="CN47" s="156">
        <v>245402.35200000004</v>
      </c>
      <c r="CO47" s="156">
        <v>8425480.7520000003</v>
      </c>
      <c r="CP47" s="168">
        <v>0</v>
      </c>
      <c r="CQ47" s="168">
        <v>0</v>
      </c>
      <c r="CR47" s="168">
        <v>0</v>
      </c>
      <c r="CS47" s="168">
        <v>0</v>
      </c>
      <c r="CT47" s="168">
        <v>0</v>
      </c>
      <c r="CU47" s="168">
        <v>0</v>
      </c>
      <c r="CV47" s="168">
        <v>0</v>
      </c>
      <c r="CW47" s="168">
        <v>0</v>
      </c>
      <c r="CX47" s="168">
        <v>0</v>
      </c>
      <c r="CY47" s="168">
        <v>0</v>
      </c>
      <c r="CZ47" s="168">
        <v>0</v>
      </c>
      <c r="DA47" s="168">
        <v>0</v>
      </c>
      <c r="DB47" s="168">
        <v>0</v>
      </c>
      <c r="DC47" s="168">
        <v>0</v>
      </c>
      <c r="DD47" s="168">
        <v>0</v>
      </c>
      <c r="DE47" s="168">
        <v>0</v>
      </c>
      <c r="DF47" s="168">
        <v>0</v>
      </c>
      <c r="DG47" s="168">
        <v>0</v>
      </c>
      <c r="DH47" s="168">
        <v>0</v>
      </c>
      <c r="DI47" s="168">
        <v>0</v>
      </c>
      <c r="DJ47" s="168">
        <v>0</v>
      </c>
      <c r="DK47" s="168">
        <v>0</v>
      </c>
      <c r="DL47" s="168">
        <v>0</v>
      </c>
      <c r="DM47" s="168">
        <v>0</v>
      </c>
      <c r="DN47" s="168">
        <v>0</v>
      </c>
      <c r="DO47" s="168">
        <v>0</v>
      </c>
      <c r="DP47" s="156">
        <v>0</v>
      </c>
      <c r="DQ47" s="156">
        <v>0</v>
      </c>
      <c r="DR47" s="156">
        <v>0</v>
      </c>
      <c r="DS47" s="156">
        <v>0</v>
      </c>
      <c r="DT47" s="31">
        <v>0</v>
      </c>
      <c r="DU47" s="174">
        <v>0</v>
      </c>
      <c r="DV47" s="174">
        <v>0</v>
      </c>
      <c r="DW47" s="174" t="s">
        <v>267</v>
      </c>
      <c r="DX47" s="174" t="s">
        <v>267</v>
      </c>
      <c r="DY47" s="174">
        <v>0</v>
      </c>
      <c r="DZ47" s="174">
        <v>0</v>
      </c>
      <c r="EA47" s="174">
        <v>0</v>
      </c>
      <c r="EB47" s="179">
        <v>4321</v>
      </c>
      <c r="EC47" s="179">
        <v>0</v>
      </c>
      <c r="ED47" s="179">
        <v>0</v>
      </c>
      <c r="EE47" s="179">
        <v>0</v>
      </c>
      <c r="EF47" s="179">
        <v>0</v>
      </c>
      <c r="EG47" s="179">
        <v>0</v>
      </c>
      <c r="EH47" s="179">
        <v>4321</v>
      </c>
      <c r="EI47" s="31">
        <v>2</v>
      </c>
      <c r="EJ47" s="31">
        <v>2</v>
      </c>
      <c r="EK47" s="31">
        <v>2</v>
      </c>
      <c r="EL47" s="31">
        <v>24</v>
      </c>
      <c r="EM47" s="31">
        <v>13</v>
      </c>
      <c r="EN47" s="31">
        <v>1</v>
      </c>
      <c r="EO47" s="31">
        <v>3</v>
      </c>
      <c r="EP47" s="31">
        <v>0</v>
      </c>
      <c r="EQ47" s="31" t="s">
        <v>902</v>
      </c>
      <c r="ER47" s="31">
        <v>0</v>
      </c>
      <c r="ES47" s="31">
        <v>85</v>
      </c>
      <c r="ET47" s="109">
        <v>10.222222222222221</v>
      </c>
      <c r="EU47" s="113">
        <v>0.25</v>
      </c>
      <c r="EV47" s="31">
        <v>12</v>
      </c>
      <c r="EW47" s="31">
        <v>140</v>
      </c>
      <c r="EX47" s="31">
        <v>140</v>
      </c>
      <c r="EY47" s="66">
        <v>6</v>
      </c>
      <c r="EZ47" s="385" t="s">
        <v>598</v>
      </c>
    </row>
    <row r="48" spans="1:156" x14ac:dyDescent="0.25">
      <c r="A48" s="368" t="s">
        <v>1732</v>
      </c>
      <c r="B48" s="373" t="s">
        <v>1731</v>
      </c>
      <c r="C48" s="378" t="s">
        <v>1732</v>
      </c>
      <c r="D48" s="378" t="s">
        <v>1732</v>
      </c>
      <c r="E48" s="378" t="s">
        <v>640</v>
      </c>
      <c r="F48" s="378" t="s">
        <v>591</v>
      </c>
      <c r="G48" s="378" t="s">
        <v>289</v>
      </c>
      <c r="H48" s="378" t="s">
        <v>290</v>
      </c>
      <c r="I48" s="378" t="s">
        <v>477</v>
      </c>
      <c r="J48" s="378" t="s">
        <v>1733</v>
      </c>
      <c r="K48" s="378" t="s">
        <v>1734</v>
      </c>
      <c r="L48" s="378" t="s">
        <v>1735</v>
      </c>
      <c r="M48" s="378" t="s">
        <v>1732</v>
      </c>
      <c r="N48" s="378">
        <v>47120</v>
      </c>
      <c r="O48" s="378" t="s">
        <v>1736</v>
      </c>
      <c r="P48" s="378" t="s">
        <v>1737</v>
      </c>
      <c r="Q48" s="378" t="s">
        <v>1738</v>
      </c>
      <c r="R48" s="378" t="s">
        <v>1739</v>
      </c>
      <c r="S48" s="378">
        <v>0</v>
      </c>
      <c r="T48" s="378" t="s">
        <v>1740</v>
      </c>
      <c r="U48" s="378" t="s">
        <v>1740</v>
      </c>
      <c r="V48" s="378" t="s">
        <v>348</v>
      </c>
      <c r="W48" s="365">
        <v>34893</v>
      </c>
      <c r="X48" s="365">
        <v>26456</v>
      </c>
      <c r="Y48" s="365">
        <v>8437</v>
      </c>
      <c r="Z48" s="355">
        <v>4.4993197278911561</v>
      </c>
      <c r="AA48" s="355">
        <v>4.5948116934421916</v>
      </c>
      <c r="AB48" s="325" t="s">
        <v>283</v>
      </c>
      <c r="AC48" s="325">
        <v>2.5132279891315168</v>
      </c>
      <c r="AD48" s="325" t="s">
        <v>1741</v>
      </c>
      <c r="AE48" s="325">
        <v>176</v>
      </c>
      <c r="AF48" s="325">
        <v>7594</v>
      </c>
      <c r="AG48" s="325">
        <v>0</v>
      </c>
      <c r="AH48" s="325">
        <v>5880</v>
      </c>
      <c r="AI48" s="325">
        <v>0</v>
      </c>
      <c r="AJ48" s="345">
        <v>0.99180000000000001</v>
      </c>
      <c r="AK48" s="345">
        <v>0.96349999999999991</v>
      </c>
      <c r="AL48" s="345">
        <v>0.96879999999999999</v>
      </c>
      <c r="AM48" s="345">
        <v>0</v>
      </c>
      <c r="AN48" s="345">
        <v>0</v>
      </c>
      <c r="AO48" s="345">
        <v>0.94820000000000004</v>
      </c>
      <c r="AP48" s="345">
        <v>0.92579999999999996</v>
      </c>
      <c r="AQ48" s="345">
        <v>0</v>
      </c>
      <c r="AR48" s="348">
        <v>9187229.4499999993</v>
      </c>
      <c r="AS48" s="348">
        <v>1709725.23</v>
      </c>
      <c r="AT48" s="348">
        <v>381047.88900000002</v>
      </c>
      <c r="AU48" s="348">
        <v>1288384.97</v>
      </c>
      <c r="AV48" s="348">
        <v>79785.100000000006</v>
      </c>
      <c r="AW48" s="348">
        <v>0</v>
      </c>
      <c r="AX48" s="348">
        <v>69145.210000000006</v>
      </c>
      <c r="AY48" s="348">
        <v>0</v>
      </c>
      <c r="AZ48" s="348">
        <v>88796</v>
      </c>
      <c r="BA48" s="348">
        <v>0</v>
      </c>
      <c r="BB48" s="348">
        <v>0</v>
      </c>
      <c r="BC48" s="351">
        <v>12804113.849000001</v>
      </c>
      <c r="BD48" s="155">
        <v>0</v>
      </c>
      <c r="BE48" s="155">
        <v>7486190</v>
      </c>
      <c r="BF48" s="155">
        <v>0</v>
      </c>
      <c r="BG48" s="155">
        <v>452141</v>
      </c>
      <c r="BH48" s="155">
        <v>0</v>
      </c>
      <c r="BI48" s="155">
        <v>471492</v>
      </c>
      <c r="BJ48" s="155">
        <v>1133808</v>
      </c>
      <c r="BK48" s="155">
        <v>175399</v>
      </c>
      <c r="BL48" s="155">
        <v>764175.67</v>
      </c>
      <c r="BM48" s="155">
        <v>0</v>
      </c>
      <c r="BN48" s="155">
        <v>160549.6</v>
      </c>
      <c r="BO48" s="155">
        <v>405859.75</v>
      </c>
      <c r="BP48" s="155">
        <v>247732.44</v>
      </c>
      <c r="BQ48" s="155">
        <v>0</v>
      </c>
      <c r="BR48" s="155">
        <v>0</v>
      </c>
      <c r="BS48" s="155">
        <v>0</v>
      </c>
      <c r="BT48" s="155">
        <v>0</v>
      </c>
      <c r="BU48" s="155">
        <v>0</v>
      </c>
      <c r="BV48" s="155">
        <v>705877.34</v>
      </c>
      <c r="BW48" s="155">
        <v>0</v>
      </c>
      <c r="BX48" s="155">
        <v>0</v>
      </c>
      <c r="BY48" s="155">
        <v>12003224.799999999</v>
      </c>
      <c r="BZ48" s="155">
        <v>39536555.960000001</v>
      </c>
      <c r="CA48" s="155">
        <v>4654</v>
      </c>
      <c r="CB48" s="155">
        <v>3194502.19</v>
      </c>
      <c r="CC48" s="155">
        <v>1497</v>
      </c>
      <c r="CD48" s="155">
        <v>36342053.770000003</v>
      </c>
      <c r="CE48" s="155">
        <v>3157</v>
      </c>
      <c r="CF48" s="325">
        <v>8929</v>
      </c>
      <c r="CG48" s="325">
        <v>127024</v>
      </c>
      <c r="CH48" s="325">
        <v>511</v>
      </c>
      <c r="CI48" s="325">
        <v>9118</v>
      </c>
      <c r="CJ48" s="325">
        <v>9440</v>
      </c>
      <c r="CK48" s="325">
        <v>136142</v>
      </c>
      <c r="CL48" s="325">
        <v>18493831.199999999</v>
      </c>
      <c r="CM48" s="325">
        <v>3698766.2399999993</v>
      </c>
      <c r="CN48" s="325">
        <v>665777.92319999973</v>
      </c>
      <c r="CO48" s="325">
        <v>22858375.363199998</v>
      </c>
      <c r="CP48" s="325">
        <v>136</v>
      </c>
      <c r="CQ48" s="325">
        <v>224</v>
      </c>
      <c r="CR48" s="325">
        <v>0</v>
      </c>
      <c r="CS48" s="325">
        <v>0</v>
      </c>
      <c r="CT48" s="325">
        <v>360</v>
      </c>
      <c r="CU48" s="325">
        <v>4048</v>
      </c>
      <c r="CV48" s="325">
        <v>6</v>
      </c>
      <c r="CW48" s="325">
        <v>2</v>
      </c>
      <c r="CX48" s="325">
        <v>0</v>
      </c>
      <c r="CY48" s="325">
        <v>8</v>
      </c>
      <c r="CZ48" s="325">
        <v>102</v>
      </c>
      <c r="DA48" s="325">
        <v>368</v>
      </c>
      <c r="DB48" s="325">
        <v>4150</v>
      </c>
      <c r="DC48" s="325">
        <v>363529.19999999995</v>
      </c>
      <c r="DD48" s="325">
        <v>72705.84</v>
      </c>
      <c r="DE48" s="325">
        <v>13087.0512</v>
      </c>
      <c r="DF48" s="325">
        <v>449322.09120000002</v>
      </c>
      <c r="DG48" s="325">
        <v>0</v>
      </c>
      <c r="DH48" s="325">
        <v>0</v>
      </c>
      <c r="DI48" s="325">
        <v>0</v>
      </c>
      <c r="DJ48" s="325">
        <v>0</v>
      </c>
      <c r="DK48" s="325">
        <v>0</v>
      </c>
      <c r="DL48" s="325">
        <v>0</v>
      </c>
      <c r="DM48" s="325">
        <v>0</v>
      </c>
      <c r="DN48" s="325">
        <v>0</v>
      </c>
      <c r="DO48" s="325">
        <v>0</v>
      </c>
      <c r="DP48" s="325">
        <v>0</v>
      </c>
      <c r="DQ48" s="325">
        <v>0</v>
      </c>
      <c r="DR48" s="325">
        <v>0</v>
      </c>
      <c r="DS48" s="325">
        <v>0</v>
      </c>
      <c r="DT48" s="325" t="s">
        <v>267</v>
      </c>
      <c r="DU48" s="325">
        <v>0</v>
      </c>
      <c r="DV48" s="325" t="s">
        <v>267</v>
      </c>
      <c r="DW48" s="325" t="s">
        <v>267</v>
      </c>
      <c r="DX48" s="325" t="s">
        <v>267</v>
      </c>
      <c r="DY48" s="325">
        <v>0</v>
      </c>
      <c r="DZ48" s="325" t="s">
        <v>267</v>
      </c>
      <c r="EA48" s="325" t="s">
        <v>267</v>
      </c>
      <c r="EB48" s="325">
        <v>9289</v>
      </c>
      <c r="EC48" s="325">
        <v>0</v>
      </c>
      <c r="ED48" s="325">
        <v>519</v>
      </c>
      <c r="EE48" s="325">
        <v>0</v>
      </c>
      <c r="EF48" s="325">
        <v>0</v>
      </c>
      <c r="EG48" s="325">
        <v>0</v>
      </c>
      <c r="EH48" s="338">
        <v>9808</v>
      </c>
      <c r="EI48" s="325">
        <v>0</v>
      </c>
      <c r="EJ48" s="325">
        <v>0</v>
      </c>
      <c r="EK48" s="325">
        <v>0</v>
      </c>
      <c r="EL48" s="325" t="e">
        <v>#DIV/0!</v>
      </c>
      <c r="EM48" s="325">
        <v>11</v>
      </c>
      <c r="EN48" s="325">
        <v>4</v>
      </c>
      <c r="EO48" s="325">
        <v>61</v>
      </c>
      <c r="EP48" s="325">
        <v>57</v>
      </c>
      <c r="EQ48" s="325">
        <v>0</v>
      </c>
      <c r="ER48" s="325">
        <v>0</v>
      </c>
      <c r="ES48" s="325">
        <v>143.20000000000002</v>
      </c>
      <c r="ET48" s="355">
        <v>0</v>
      </c>
      <c r="EU48" s="325">
        <v>0.3</v>
      </c>
      <c r="EV48" s="325">
        <v>26</v>
      </c>
      <c r="EW48" s="325">
        <v>98</v>
      </c>
      <c r="EX48" s="325">
        <v>60</v>
      </c>
      <c r="EY48" s="325">
        <v>1</v>
      </c>
      <c r="EZ48" s="385" t="s">
        <v>598</v>
      </c>
    </row>
    <row r="49" spans="1:156" ht="40.5" x14ac:dyDescent="0.25">
      <c r="A49" s="368" t="s">
        <v>44</v>
      </c>
      <c r="B49" s="372" t="s">
        <v>350</v>
      </c>
      <c r="C49" s="378" t="s">
        <v>44</v>
      </c>
      <c r="D49" s="378" t="s">
        <v>44</v>
      </c>
      <c r="E49" s="378" t="s">
        <v>351</v>
      </c>
      <c r="F49" s="378" t="s">
        <v>352</v>
      </c>
      <c r="G49" s="378" t="s">
        <v>306</v>
      </c>
      <c r="H49" s="378" t="s">
        <v>290</v>
      </c>
      <c r="I49" s="378" t="s">
        <v>353</v>
      </c>
      <c r="J49" s="378" t="s">
        <v>354</v>
      </c>
      <c r="K49" s="378" t="s">
        <v>355</v>
      </c>
      <c r="L49" s="378" t="s">
        <v>356</v>
      </c>
      <c r="M49" s="378" t="s">
        <v>44</v>
      </c>
      <c r="N49" s="378">
        <v>47901</v>
      </c>
      <c r="O49" s="378" t="s">
        <v>357</v>
      </c>
      <c r="P49" s="378" t="s">
        <v>358</v>
      </c>
      <c r="Q49" s="378" t="s">
        <v>359</v>
      </c>
      <c r="R49" s="378" t="s">
        <v>360</v>
      </c>
      <c r="S49" s="378" t="s">
        <v>360</v>
      </c>
      <c r="T49" s="378" t="s">
        <v>361</v>
      </c>
      <c r="U49" s="378" t="s">
        <v>362</v>
      </c>
      <c r="V49" s="378" t="s">
        <v>363</v>
      </c>
      <c r="W49" s="365">
        <v>24558</v>
      </c>
      <c r="X49" s="365">
        <v>24151</v>
      </c>
      <c r="Y49" s="365">
        <v>407</v>
      </c>
      <c r="Z49" s="355">
        <v>4.4452420393889192</v>
      </c>
      <c r="AA49" s="355">
        <v>4.4529465095194922</v>
      </c>
      <c r="AB49" s="325" t="s">
        <v>283</v>
      </c>
      <c r="AC49" s="325">
        <v>1.6291255672943539</v>
      </c>
      <c r="AD49" s="325" t="s">
        <v>364</v>
      </c>
      <c r="AE49" s="325">
        <v>14</v>
      </c>
      <c r="AF49" s="325">
        <v>5515</v>
      </c>
      <c r="AG49" s="325">
        <v>0</v>
      </c>
      <c r="AH49" s="325">
        <v>5433</v>
      </c>
      <c r="AI49" s="325">
        <v>0</v>
      </c>
      <c r="AJ49" s="146">
        <v>0.99170000000000003</v>
      </c>
      <c r="AK49" s="146">
        <v>0.97840000000000005</v>
      </c>
      <c r="AL49" s="146">
        <v>0.99060000000000004</v>
      </c>
      <c r="AM49" s="146">
        <v>0</v>
      </c>
      <c r="AN49" s="146">
        <v>0</v>
      </c>
      <c r="AO49" s="146">
        <v>0.97470000000000001</v>
      </c>
      <c r="AP49" s="146">
        <v>0.96299999999999997</v>
      </c>
      <c r="AQ49" s="146">
        <v>0</v>
      </c>
      <c r="AR49" s="156">
        <v>4397106.6399999997</v>
      </c>
      <c r="AS49" s="156">
        <v>1087178.1499999999</v>
      </c>
      <c r="AT49" s="156">
        <v>195393.13</v>
      </c>
      <c r="AU49" s="156">
        <v>1030821.18</v>
      </c>
      <c r="AV49" s="156">
        <v>157135.60999999999</v>
      </c>
      <c r="AW49" s="156">
        <v>81772.63</v>
      </c>
      <c r="AX49" s="157">
        <v>122925.3</v>
      </c>
      <c r="AY49" s="156">
        <v>0</v>
      </c>
      <c r="AZ49" s="156">
        <v>2562.16</v>
      </c>
      <c r="BA49" s="156">
        <v>0</v>
      </c>
      <c r="BB49" s="156">
        <v>234751.37</v>
      </c>
      <c r="BC49" s="156">
        <v>7309646.1699999999</v>
      </c>
      <c r="BD49" s="156">
        <v>4862</v>
      </c>
      <c r="BE49" s="156">
        <v>3172548</v>
      </c>
      <c r="BF49" s="156">
        <v>0</v>
      </c>
      <c r="BG49" s="156">
        <v>202019</v>
      </c>
      <c r="BH49" s="156">
        <v>0</v>
      </c>
      <c r="BI49" s="156">
        <v>472551.87</v>
      </c>
      <c r="BJ49" s="156">
        <v>939879</v>
      </c>
      <c r="BK49" s="156">
        <v>37480.300000000003</v>
      </c>
      <c r="BL49" s="156">
        <v>0</v>
      </c>
      <c r="BM49" s="156">
        <v>142444.31</v>
      </c>
      <c r="BN49" s="156">
        <v>345732.92</v>
      </c>
      <c r="BO49" s="156">
        <v>371205.16</v>
      </c>
      <c r="BP49" s="156">
        <v>495481.86</v>
      </c>
      <c r="BQ49" s="156">
        <v>0</v>
      </c>
      <c r="BR49" s="156">
        <v>0</v>
      </c>
      <c r="BS49" s="156">
        <v>0</v>
      </c>
      <c r="BT49" s="156">
        <v>0</v>
      </c>
      <c r="BU49" s="156">
        <v>0</v>
      </c>
      <c r="BV49" s="156">
        <v>339961.11</v>
      </c>
      <c r="BW49" s="156">
        <v>0</v>
      </c>
      <c r="BX49" s="156">
        <v>0</v>
      </c>
      <c r="BY49" s="156">
        <v>6524165.5300000003</v>
      </c>
      <c r="BZ49" s="156">
        <v>19156174.07</v>
      </c>
      <c r="CA49" s="156">
        <v>3204</v>
      </c>
      <c r="CB49" s="156">
        <v>757691.82</v>
      </c>
      <c r="CC49" s="156">
        <v>551</v>
      </c>
      <c r="CD49" s="156">
        <v>18398482.25</v>
      </c>
      <c r="CE49" s="156">
        <v>2653</v>
      </c>
      <c r="CF49" s="156">
        <v>2081</v>
      </c>
      <c r="CG49" s="156">
        <v>22596</v>
      </c>
      <c r="CH49" s="156">
        <v>0</v>
      </c>
      <c r="CI49" s="156">
        <v>0</v>
      </c>
      <c r="CJ49" s="156">
        <v>2081</v>
      </c>
      <c r="CK49" s="156">
        <v>22596</v>
      </c>
      <c r="CL49" s="156">
        <v>1997034.48</v>
      </c>
      <c r="CM49" s="156">
        <v>399406.89600000007</v>
      </c>
      <c r="CN49" s="156">
        <v>71893.241279999987</v>
      </c>
      <c r="CO49" s="156">
        <v>2468334.6172800004</v>
      </c>
      <c r="CP49" s="168">
        <v>0</v>
      </c>
      <c r="CQ49" s="168">
        <v>113</v>
      </c>
      <c r="CR49" s="168">
        <v>5251</v>
      </c>
      <c r="CS49" s="168">
        <v>328</v>
      </c>
      <c r="CT49" s="168">
        <v>5692</v>
      </c>
      <c r="CU49" s="168">
        <v>69062</v>
      </c>
      <c r="CV49" s="168">
        <v>21</v>
      </c>
      <c r="CW49" s="168">
        <v>67</v>
      </c>
      <c r="CX49" s="168">
        <v>82</v>
      </c>
      <c r="CY49" s="168">
        <v>170</v>
      </c>
      <c r="CZ49" s="168">
        <v>3642</v>
      </c>
      <c r="DA49" s="168">
        <v>5862</v>
      </c>
      <c r="DB49" s="168">
        <v>72704</v>
      </c>
      <c r="DC49" s="168">
        <v>7143075.7199999997</v>
      </c>
      <c r="DD49" s="168">
        <v>1428615.1440000001</v>
      </c>
      <c r="DE49" s="168">
        <v>257150.72592</v>
      </c>
      <c r="DF49" s="168">
        <v>8828841.5899199992</v>
      </c>
      <c r="DG49" s="168">
        <v>0</v>
      </c>
      <c r="DH49" s="168">
        <v>0</v>
      </c>
      <c r="DI49" s="168">
        <v>0</v>
      </c>
      <c r="DJ49" s="168">
        <v>3</v>
      </c>
      <c r="DK49" s="168">
        <v>0</v>
      </c>
      <c r="DL49" s="168">
        <v>0</v>
      </c>
      <c r="DM49" s="168">
        <v>0</v>
      </c>
      <c r="DN49" s="168">
        <v>3</v>
      </c>
      <c r="DO49" s="168">
        <v>152</v>
      </c>
      <c r="DP49" s="156">
        <v>29280.6</v>
      </c>
      <c r="DQ49" s="156">
        <v>5856.12</v>
      </c>
      <c r="DR49" s="156">
        <v>1054.1016</v>
      </c>
      <c r="DS49" s="156">
        <v>36190.821600000003</v>
      </c>
      <c r="DT49" s="31" t="s">
        <v>267</v>
      </c>
      <c r="DU49" s="174">
        <v>0</v>
      </c>
      <c r="DV49" s="174">
        <v>0</v>
      </c>
      <c r="DW49" s="174" t="s">
        <v>267</v>
      </c>
      <c r="DX49" s="174" t="s">
        <v>267</v>
      </c>
      <c r="DY49" s="174">
        <v>0</v>
      </c>
      <c r="DZ49" s="174" t="s">
        <v>267</v>
      </c>
      <c r="EA49" s="174" t="s">
        <v>267</v>
      </c>
      <c r="EB49" s="179">
        <v>7773</v>
      </c>
      <c r="EC49" s="179">
        <v>0</v>
      </c>
      <c r="ED49" s="179">
        <v>173</v>
      </c>
      <c r="EE49" s="179">
        <v>0</v>
      </c>
      <c r="EF49" s="179">
        <v>0</v>
      </c>
      <c r="EG49" s="179">
        <v>0</v>
      </c>
      <c r="EH49" s="179">
        <v>7946</v>
      </c>
      <c r="EI49" s="31">
        <v>0</v>
      </c>
      <c r="EJ49" s="31">
        <v>0</v>
      </c>
      <c r="EK49" s="31">
        <v>0</v>
      </c>
      <c r="EL49" s="31">
        <v>19</v>
      </c>
      <c r="EM49" s="31">
        <v>6</v>
      </c>
      <c r="EN49" s="31">
        <v>2</v>
      </c>
      <c r="EO49" s="31">
        <v>42</v>
      </c>
      <c r="EP49" s="31">
        <v>39</v>
      </c>
      <c r="EQ49" s="31" t="s">
        <v>365</v>
      </c>
      <c r="ER49" s="31">
        <v>0</v>
      </c>
      <c r="ES49" s="31">
        <v>70</v>
      </c>
      <c r="ET49" s="109">
        <v>19</v>
      </c>
      <c r="EU49" s="113">
        <v>0.25</v>
      </c>
      <c r="EV49" s="31">
        <v>18</v>
      </c>
      <c r="EW49" s="31">
        <v>98</v>
      </c>
      <c r="EX49" s="31">
        <v>98</v>
      </c>
      <c r="EY49" s="66">
        <v>3</v>
      </c>
      <c r="EZ49" s="385" t="s">
        <v>598</v>
      </c>
    </row>
    <row r="50" spans="1:156" ht="40.5" x14ac:dyDescent="0.25">
      <c r="A50" s="368" t="s">
        <v>1743</v>
      </c>
      <c r="B50" s="373" t="s">
        <v>1742</v>
      </c>
      <c r="C50" s="378" t="s">
        <v>1743</v>
      </c>
      <c r="D50" s="378" t="s">
        <v>1743</v>
      </c>
      <c r="E50" s="378" t="s">
        <v>640</v>
      </c>
      <c r="F50" s="378" t="s">
        <v>591</v>
      </c>
      <c r="G50" s="378" t="s">
        <v>289</v>
      </c>
      <c r="H50" s="378" t="s">
        <v>290</v>
      </c>
      <c r="I50" s="378" t="s">
        <v>291</v>
      </c>
      <c r="J50" s="378" t="s">
        <v>1744</v>
      </c>
      <c r="K50" s="378" t="s">
        <v>1745</v>
      </c>
      <c r="L50" s="378" t="s">
        <v>1746</v>
      </c>
      <c r="M50" s="378" t="s">
        <v>1743</v>
      </c>
      <c r="N50" s="378">
        <v>49950</v>
      </c>
      <c r="O50" s="378" t="s">
        <v>1747</v>
      </c>
      <c r="P50" s="378" t="s">
        <v>1748</v>
      </c>
      <c r="Q50" s="378" t="s">
        <v>1749</v>
      </c>
      <c r="R50" s="378" t="s">
        <v>1750</v>
      </c>
      <c r="S50" s="378">
        <v>0</v>
      </c>
      <c r="T50" s="378" t="s">
        <v>1751</v>
      </c>
      <c r="U50" s="378" t="s">
        <v>1752</v>
      </c>
      <c r="V50" s="378" t="s">
        <v>348</v>
      </c>
      <c r="W50" s="365">
        <v>19848</v>
      </c>
      <c r="X50" s="365">
        <v>9828</v>
      </c>
      <c r="Y50" s="365">
        <v>10020</v>
      </c>
      <c r="Z50" s="355">
        <v>4.3894595801697189</v>
      </c>
      <c r="AA50" s="355">
        <v>4.2831247302546398</v>
      </c>
      <c r="AB50" s="325" t="s">
        <v>397</v>
      </c>
      <c r="AC50" s="325">
        <v>0.88646726004244503</v>
      </c>
      <c r="AD50" s="325" t="s">
        <v>1753</v>
      </c>
      <c r="AE50" s="325">
        <v>176</v>
      </c>
      <c r="AF50" s="325">
        <v>4634</v>
      </c>
      <c r="AG50" s="325">
        <v>0</v>
      </c>
      <c r="AH50" s="325">
        <v>2239</v>
      </c>
      <c r="AI50" s="325">
        <v>0</v>
      </c>
      <c r="AJ50" s="345">
        <v>0.99129999999999996</v>
      </c>
      <c r="AK50" s="345">
        <v>0.98170000000000002</v>
      </c>
      <c r="AL50" s="345">
        <v>0</v>
      </c>
      <c r="AM50" s="345">
        <v>0</v>
      </c>
      <c r="AN50" s="345">
        <v>0</v>
      </c>
      <c r="AO50" s="345">
        <v>0.92010000000000003</v>
      </c>
      <c r="AP50" s="345">
        <v>0.87439999999999996</v>
      </c>
      <c r="AQ50" s="345">
        <v>0</v>
      </c>
      <c r="AR50" s="348">
        <v>2977715.35</v>
      </c>
      <c r="AS50" s="348">
        <v>532578.92000000004</v>
      </c>
      <c r="AT50" s="348">
        <v>215833.69</v>
      </c>
      <c r="AU50" s="348">
        <v>956554.25</v>
      </c>
      <c r="AV50" s="348">
        <v>259127</v>
      </c>
      <c r="AW50" s="348">
        <v>0</v>
      </c>
      <c r="AX50" s="348">
        <v>0</v>
      </c>
      <c r="AY50" s="348">
        <v>0</v>
      </c>
      <c r="AZ50" s="348">
        <v>0</v>
      </c>
      <c r="BA50" s="348">
        <v>0</v>
      </c>
      <c r="BB50" s="348">
        <v>0</v>
      </c>
      <c r="BC50" s="351">
        <v>6460531.21</v>
      </c>
      <c r="BD50" s="348">
        <v>0</v>
      </c>
      <c r="BE50" s="348">
        <v>3375953</v>
      </c>
      <c r="BF50" s="348">
        <v>0</v>
      </c>
      <c r="BG50" s="348">
        <v>8695</v>
      </c>
      <c r="BH50" s="348">
        <v>0</v>
      </c>
      <c r="BI50" s="348">
        <v>0</v>
      </c>
      <c r="BJ50" s="348">
        <v>1302576.71</v>
      </c>
      <c r="BK50" s="348">
        <v>0</v>
      </c>
      <c r="BL50" s="348">
        <v>0</v>
      </c>
      <c r="BM50" s="348">
        <v>6138.72</v>
      </c>
      <c r="BN50" s="348">
        <v>99877.35</v>
      </c>
      <c r="BO50" s="348">
        <v>155433.23000000001</v>
      </c>
      <c r="BP50" s="348">
        <v>90085.66</v>
      </c>
      <c r="BQ50" s="348">
        <v>1907000</v>
      </c>
      <c r="BR50" s="348">
        <v>0</v>
      </c>
      <c r="BS50" s="348">
        <v>0</v>
      </c>
      <c r="BT50" s="348">
        <v>0</v>
      </c>
      <c r="BU50" s="348">
        <v>0</v>
      </c>
      <c r="BV50" s="348">
        <v>655433.25</v>
      </c>
      <c r="BW50" s="348">
        <v>0</v>
      </c>
      <c r="BX50" s="348">
        <v>0</v>
      </c>
      <c r="BY50" s="348">
        <v>7601192.9200000009</v>
      </c>
      <c r="BZ50" s="348">
        <v>4574324.5</v>
      </c>
      <c r="CA50" s="348">
        <v>2120</v>
      </c>
      <c r="CB50" s="348">
        <v>1042204.49</v>
      </c>
      <c r="CC50" s="348">
        <v>1015</v>
      </c>
      <c r="CD50" s="348">
        <v>3532120.01</v>
      </c>
      <c r="CE50" s="348">
        <v>1105</v>
      </c>
      <c r="CF50" s="325">
        <v>142</v>
      </c>
      <c r="CG50" s="325">
        <v>2130</v>
      </c>
      <c r="CH50" s="325">
        <v>0</v>
      </c>
      <c r="CI50" s="325">
        <v>0</v>
      </c>
      <c r="CJ50" s="325">
        <v>142</v>
      </c>
      <c r="CK50" s="325">
        <v>2130</v>
      </c>
      <c r="CL50" s="325">
        <v>95100.24</v>
      </c>
      <c r="CM50" s="325">
        <v>19020.048000000003</v>
      </c>
      <c r="CN50" s="325">
        <v>3423.6086399999999</v>
      </c>
      <c r="CO50" s="325">
        <v>117543.89664000001</v>
      </c>
      <c r="CP50" s="325">
        <v>0</v>
      </c>
      <c r="CQ50" s="325">
        <v>0</v>
      </c>
      <c r="CR50" s="325">
        <v>0</v>
      </c>
      <c r="CS50" s="325">
        <v>0</v>
      </c>
      <c r="CT50" s="325">
        <v>0</v>
      </c>
      <c r="CU50" s="325">
        <v>0</v>
      </c>
      <c r="CV50" s="325">
        <v>0</v>
      </c>
      <c r="CW50" s="325">
        <v>0</v>
      </c>
      <c r="CX50" s="325">
        <v>0</v>
      </c>
      <c r="CY50" s="325">
        <v>0</v>
      </c>
      <c r="CZ50" s="325">
        <v>0</v>
      </c>
      <c r="DA50" s="325">
        <v>0</v>
      </c>
      <c r="DB50" s="325">
        <v>0</v>
      </c>
      <c r="DC50" s="325">
        <v>0</v>
      </c>
      <c r="DD50" s="325">
        <v>0</v>
      </c>
      <c r="DE50" s="325">
        <v>0</v>
      </c>
      <c r="DF50" s="325">
        <v>0</v>
      </c>
      <c r="DG50" s="325">
        <v>6119</v>
      </c>
      <c r="DH50" s="325">
        <v>0</v>
      </c>
      <c r="DI50" s="325">
        <v>0</v>
      </c>
      <c r="DJ50" s="325">
        <v>0</v>
      </c>
      <c r="DK50" s="325">
        <v>0</v>
      </c>
      <c r="DL50" s="325">
        <v>0</v>
      </c>
      <c r="DM50" s="325">
        <v>0</v>
      </c>
      <c r="DN50" s="325">
        <v>6119</v>
      </c>
      <c r="DO50" s="325">
        <v>142768</v>
      </c>
      <c r="DP50" s="325">
        <v>8296823.1599999992</v>
      </c>
      <c r="DQ50" s="325">
        <v>1659364.6320000002</v>
      </c>
      <c r="DR50" s="325">
        <v>298685.63376</v>
      </c>
      <c r="DS50" s="325">
        <v>10254873.425759999</v>
      </c>
      <c r="DT50" s="325">
        <v>0</v>
      </c>
      <c r="DU50" s="325">
        <v>0</v>
      </c>
      <c r="DV50" s="325">
        <v>0</v>
      </c>
      <c r="DW50" s="325">
        <v>0</v>
      </c>
      <c r="DX50" s="325" t="s">
        <v>267</v>
      </c>
      <c r="DY50" s="325" t="s">
        <v>267</v>
      </c>
      <c r="DZ50" s="325" t="s">
        <v>267</v>
      </c>
      <c r="EA50" s="325" t="s">
        <v>267</v>
      </c>
      <c r="EB50" s="325">
        <v>6261</v>
      </c>
      <c r="EC50" s="325">
        <v>0</v>
      </c>
      <c r="ED50" s="325">
        <v>0</v>
      </c>
      <c r="EE50" s="325">
        <v>0</v>
      </c>
      <c r="EF50" s="325">
        <v>0</v>
      </c>
      <c r="EG50" s="325">
        <v>0</v>
      </c>
      <c r="EH50" s="338">
        <v>6261</v>
      </c>
      <c r="EI50" s="325">
        <v>0</v>
      </c>
      <c r="EJ50" s="325">
        <v>0</v>
      </c>
      <c r="EK50" s="325">
        <v>0</v>
      </c>
      <c r="EL50" s="325" t="e">
        <v>#DIV/0!</v>
      </c>
      <c r="EM50" s="325">
        <v>9</v>
      </c>
      <c r="EN50" s="325">
        <v>4</v>
      </c>
      <c r="EO50" s="325">
        <v>10</v>
      </c>
      <c r="EP50" s="325">
        <v>5</v>
      </c>
      <c r="EQ50" s="325">
        <v>0</v>
      </c>
      <c r="ER50" s="325">
        <v>0</v>
      </c>
      <c r="ES50" s="325">
        <v>98.8</v>
      </c>
      <c r="ET50" s="355">
        <v>10</v>
      </c>
      <c r="EU50" s="325">
        <v>0.3</v>
      </c>
      <c r="EV50" s="325">
        <v>17</v>
      </c>
      <c r="EW50" s="325">
        <v>126</v>
      </c>
      <c r="EX50" s="325">
        <v>126</v>
      </c>
      <c r="EY50" s="325">
        <v>3</v>
      </c>
      <c r="EZ50" s="385" t="s">
        <v>598</v>
      </c>
    </row>
    <row r="51" spans="1:156" ht="27" customHeight="1" x14ac:dyDescent="0.25">
      <c r="A51" s="368" t="s">
        <v>46</v>
      </c>
      <c r="B51" s="375" t="s">
        <v>1597</v>
      </c>
      <c r="C51" s="377" t="s">
        <v>1598</v>
      </c>
      <c r="D51" s="377" t="s">
        <v>1598</v>
      </c>
      <c r="E51" s="377" t="s">
        <v>604</v>
      </c>
      <c r="F51" s="377" t="s">
        <v>591</v>
      </c>
      <c r="G51" s="377" t="s">
        <v>942</v>
      </c>
      <c r="H51" s="377" t="s">
        <v>1599</v>
      </c>
      <c r="I51" s="377" t="s">
        <v>1600</v>
      </c>
      <c r="J51" s="377" t="s">
        <v>1601</v>
      </c>
      <c r="K51" s="377" t="s">
        <v>1602</v>
      </c>
      <c r="L51" s="377" t="s">
        <v>972</v>
      </c>
      <c r="M51" s="377" t="s">
        <v>1598</v>
      </c>
      <c r="N51" s="377">
        <v>49950</v>
      </c>
      <c r="O51" s="377" t="s">
        <v>1603</v>
      </c>
      <c r="P51" s="377" t="s">
        <v>1604</v>
      </c>
      <c r="Q51" s="377" t="s">
        <v>1605</v>
      </c>
      <c r="R51" s="377" t="s">
        <v>1606</v>
      </c>
      <c r="S51" s="377">
        <v>0</v>
      </c>
      <c r="T51" s="377" t="s">
        <v>1607</v>
      </c>
      <c r="U51" s="377" t="s">
        <v>1607</v>
      </c>
      <c r="V51" s="377" t="s">
        <v>1608</v>
      </c>
      <c r="W51" s="364">
        <v>10384</v>
      </c>
      <c r="X51" s="364">
        <v>5187</v>
      </c>
      <c r="Y51" s="364">
        <v>5197</v>
      </c>
      <c r="Z51" s="361">
        <v>3.8337028824833701</v>
      </c>
      <c r="AA51" s="361">
        <v>4.228013029315961</v>
      </c>
      <c r="AB51" s="324" t="s">
        <v>397</v>
      </c>
      <c r="AC51" s="324">
        <v>2.318736545821487</v>
      </c>
      <c r="AD51" s="324">
        <v>0</v>
      </c>
      <c r="AE51" s="324">
        <v>156</v>
      </c>
      <c r="AF51" s="324">
        <v>2456</v>
      </c>
      <c r="AG51" s="324">
        <v>0</v>
      </c>
      <c r="AH51" s="324">
        <v>1353</v>
      </c>
      <c r="AI51" s="324">
        <v>0</v>
      </c>
      <c r="AJ51" s="5">
        <v>0.92569999999999997</v>
      </c>
      <c r="AK51" s="5">
        <v>0.9012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789600.17</v>
      </c>
      <c r="AS51" s="5">
        <v>159491.16</v>
      </c>
      <c r="AT51" s="5">
        <v>24001.759999999998</v>
      </c>
      <c r="AU51" s="5">
        <v>70812.62</v>
      </c>
      <c r="AV51" s="5">
        <v>16543</v>
      </c>
      <c r="AW51" s="5">
        <v>0</v>
      </c>
      <c r="AX51" s="5">
        <v>12084.73</v>
      </c>
      <c r="AY51" s="5">
        <v>0</v>
      </c>
      <c r="AZ51" s="5">
        <v>10162.83</v>
      </c>
      <c r="BA51" s="5">
        <v>0</v>
      </c>
      <c r="BB51" s="5">
        <v>0</v>
      </c>
      <c r="BC51" s="28">
        <v>1082696.27</v>
      </c>
      <c r="BD51" s="5">
        <v>0</v>
      </c>
      <c r="BE51" s="5">
        <v>394795.31</v>
      </c>
      <c r="BF51" s="5">
        <v>0</v>
      </c>
      <c r="BG51" s="5">
        <v>0</v>
      </c>
      <c r="BH51" s="5">
        <v>0</v>
      </c>
      <c r="BI51" s="5">
        <v>0</v>
      </c>
      <c r="BJ51" s="5">
        <v>441834.62</v>
      </c>
      <c r="BK51" s="5">
        <v>0</v>
      </c>
      <c r="BL51" s="5">
        <v>0</v>
      </c>
      <c r="BM51" s="5">
        <v>0</v>
      </c>
      <c r="BN51" s="5">
        <v>0</v>
      </c>
      <c r="BO51" s="5">
        <v>102700</v>
      </c>
      <c r="BP51" s="5">
        <v>277480.06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1139720.3700000001</v>
      </c>
      <c r="BW51" s="5">
        <v>0</v>
      </c>
      <c r="BX51" s="5">
        <v>0</v>
      </c>
      <c r="BY51" s="5">
        <v>2356530.3600000003</v>
      </c>
      <c r="BZ51" s="5">
        <v>1035743.73</v>
      </c>
      <c r="CA51" s="5">
        <v>1109</v>
      </c>
      <c r="CB51" s="5">
        <v>334956.5</v>
      </c>
      <c r="CC51" s="5">
        <v>433</v>
      </c>
      <c r="CD51" s="5">
        <v>700787.23</v>
      </c>
      <c r="CE51" s="5">
        <v>676</v>
      </c>
      <c r="CF51" s="5">
        <v>2046</v>
      </c>
      <c r="CG51" s="5">
        <v>41788</v>
      </c>
      <c r="CH51" s="5">
        <v>0</v>
      </c>
      <c r="CI51" s="5">
        <v>0</v>
      </c>
      <c r="CJ51" s="5">
        <v>2046</v>
      </c>
      <c r="CK51" s="5">
        <v>41788</v>
      </c>
      <c r="CL51" s="5">
        <v>1286770.32</v>
      </c>
      <c r="CM51" s="5">
        <v>257354.06400000001</v>
      </c>
      <c r="CN51" s="5">
        <v>46323.731519999987</v>
      </c>
      <c r="CO51" s="5">
        <v>1590448.11552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 t="s">
        <v>267</v>
      </c>
      <c r="DX51" s="5" t="s">
        <v>267</v>
      </c>
      <c r="DY51" s="5">
        <v>0</v>
      </c>
      <c r="DZ51" s="5">
        <v>0</v>
      </c>
      <c r="EA51" s="5">
        <v>0</v>
      </c>
      <c r="EB51" s="5">
        <v>2046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28">
        <v>2046</v>
      </c>
      <c r="EI51" s="5">
        <v>1</v>
      </c>
      <c r="EJ51" s="5">
        <v>1</v>
      </c>
      <c r="EK51" s="5">
        <v>1</v>
      </c>
      <c r="EL51" s="5">
        <v>24</v>
      </c>
      <c r="EM51" s="5">
        <v>13</v>
      </c>
      <c r="EN51" s="5">
        <v>1</v>
      </c>
      <c r="EO51" s="5">
        <v>3</v>
      </c>
      <c r="EP51" s="5">
        <v>0</v>
      </c>
      <c r="EQ51" s="5">
        <v>0</v>
      </c>
      <c r="ER51" s="5">
        <v>0</v>
      </c>
      <c r="ES51" s="5">
        <v>54.5</v>
      </c>
      <c r="ET51" s="5">
        <v>15.1</v>
      </c>
      <c r="EU51" s="5">
        <v>0.3</v>
      </c>
      <c r="EV51" s="5">
        <v>11</v>
      </c>
      <c r="EW51" s="5">
        <v>28</v>
      </c>
      <c r="EX51" s="5">
        <v>28</v>
      </c>
      <c r="EY51" s="5">
        <v>10</v>
      </c>
      <c r="EZ51" s="385" t="s">
        <v>598</v>
      </c>
    </row>
    <row r="52" spans="1:156" ht="27" x14ac:dyDescent="0.25">
      <c r="A52" s="368" t="s">
        <v>47</v>
      </c>
      <c r="B52" s="372" t="s">
        <v>914</v>
      </c>
      <c r="C52" s="378" t="s">
        <v>47</v>
      </c>
      <c r="D52" s="378" t="s">
        <v>47</v>
      </c>
      <c r="E52" s="378" t="s">
        <v>915</v>
      </c>
      <c r="F52" s="378" t="s">
        <v>591</v>
      </c>
      <c r="G52" s="378" t="s">
        <v>306</v>
      </c>
      <c r="H52" s="378" t="s">
        <v>290</v>
      </c>
      <c r="I52" s="378" t="s">
        <v>307</v>
      </c>
      <c r="J52" s="378" t="s">
        <v>916</v>
      </c>
      <c r="K52" s="378" t="s">
        <v>917</v>
      </c>
      <c r="L52" s="378" t="s">
        <v>918</v>
      </c>
      <c r="M52" s="378" t="s">
        <v>47</v>
      </c>
      <c r="N52" s="378">
        <v>45800</v>
      </c>
      <c r="O52" s="378" t="s">
        <v>919</v>
      </c>
      <c r="P52" s="378" t="s">
        <v>920</v>
      </c>
      <c r="Q52" s="378" t="s">
        <v>921</v>
      </c>
      <c r="R52" s="378" t="s">
        <v>922</v>
      </c>
      <c r="S52" s="378">
        <v>0</v>
      </c>
      <c r="T52" s="378" t="s">
        <v>923</v>
      </c>
      <c r="U52" s="378" t="s">
        <v>923</v>
      </c>
      <c r="V52" s="378" t="s">
        <v>924</v>
      </c>
      <c r="W52" s="365">
        <v>45767</v>
      </c>
      <c r="X52" s="365">
        <v>40683</v>
      </c>
      <c r="Y52" s="365">
        <v>5084</v>
      </c>
      <c r="Z52" s="355">
        <v>4.9330665696616949</v>
      </c>
      <c r="AA52" s="355">
        <v>4.8818133333333336</v>
      </c>
      <c r="AB52" s="325" t="s">
        <v>283</v>
      </c>
      <c r="AC52" s="325">
        <v>2.2751706204612976</v>
      </c>
      <c r="AD52" s="325" t="s">
        <v>925</v>
      </c>
      <c r="AE52" s="325">
        <v>58</v>
      </c>
      <c r="AF52" s="325">
        <v>9375</v>
      </c>
      <c r="AG52" s="325">
        <v>0</v>
      </c>
      <c r="AH52" s="325">
        <v>8247</v>
      </c>
      <c r="AI52" s="325">
        <v>0</v>
      </c>
      <c r="AJ52" s="146">
        <v>0.98099999999999998</v>
      </c>
      <c r="AK52" s="146">
        <v>0.95689999999999997</v>
      </c>
      <c r="AL52" s="146">
        <v>0.98409999999999997</v>
      </c>
      <c r="AM52" s="146">
        <v>0</v>
      </c>
      <c r="AN52" s="146">
        <v>0</v>
      </c>
      <c r="AO52" s="146">
        <v>0.88929999999999998</v>
      </c>
      <c r="AP52" s="146">
        <v>0.87180000000000002</v>
      </c>
      <c r="AQ52" s="146">
        <v>0</v>
      </c>
      <c r="AR52" s="156">
        <v>4239484.62</v>
      </c>
      <c r="AS52" s="156">
        <v>2046625.32</v>
      </c>
      <c r="AT52" s="156">
        <v>384771.85</v>
      </c>
      <c r="AU52" s="156">
        <v>1716212.76</v>
      </c>
      <c r="AV52" s="156">
        <v>532853.39</v>
      </c>
      <c r="AW52" s="156">
        <v>0</v>
      </c>
      <c r="AX52" s="157">
        <v>231519.41</v>
      </c>
      <c r="AY52" s="156">
        <v>0</v>
      </c>
      <c r="AZ52" s="156">
        <v>28534.44</v>
      </c>
      <c r="BA52" s="156">
        <v>0</v>
      </c>
      <c r="BB52" s="156">
        <v>0</v>
      </c>
      <c r="BC52" s="156">
        <v>9180001.7899999991</v>
      </c>
      <c r="BD52" s="156">
        <v>0</v>
      </c>
      <c r="BE52" s="156">
        <v>6000627.9900000002</v>
      </c>
      <c r="BF52" s="156">
        <v>0</v>
      </c>
      <c r="BG52" s="156">
        <v>233445</v>
      </c>
      <c r="BH52" s="156">
        <v>0</v>
      </c>
      <c r="BI52" s="156">
        <v>0</v>
      </c>
      <c r="BJ52" s="156">
        <v>1862712.15</v>
      </c>
      <c r="BK52" s="156">
        <v>1015237</v>
      </c>
      <c r="BL52" s="156">
        <v>0</v>
      </c>
      <c r="BM52" s="156">
        <v>14904.51</v>
      </c>
      <c r="BN52" s="156">
        <v>428855.9</v>
      </c>
      <c r="BO52" s="156">
        <v>263211.64</v>
      </c>
      <c r="BP52" s="156">
        <v>342890.84</v>
      </c>
      <c r="BQ52" s="156">
        <v>0</v>
      </c>
      <c r="BR52" s="156">
        <v>0</v>
      </c>
      <c r="BS52" s="156">
        <v>0</v>
      </c>
      <c r="BT52" s="156">
        <v>0</v>
      </c>
      <c r="BU52" s="156">
        <v>0</v>
      </c>
      <c r="BV52" s="156">
        <v>327463.26</v>
      </c>
      <c r="BW52" s="156">
        <v>0</v>
      </c>
      <c r="BX52" s="156">
        <v>0</v>
      </c>
      <c r="BY52" s="156">
        <v>10489348.289999999</v>
      </c>
      <c r="BZ52" s="156">
        <v>49494901.039999999</v>
      </c>
      <c r="CA52" s="156">
        <v>17720</v>
      </c>
      <c r="CB52" s="156">
        <v>4391253</v>
      </c>
      <c r="CC52" s="156">
        <v>5315</v>
      </c>
      <c r="CD52" s="156">
        <v>45103648.039999999</v>
      </c>
      <c r="CE52" s="156">
        <v>12405</v>
      </c>
      <c r="CF52" s="156">
        <v>13735</v>
      </c>
      <c r="CG52" s="156">
        <v>171760</v>
      </c>
      <c r="CH52" s="156">
        <v>171</v>
      </c>
      <c r="CI52" s="156">
        <v>3276</v>
      </c>
      <c r="CJ52" s="156">
        <v>13906</v>
      </c>
      <c r="CK52" s="156">
        <v>175036</v>
      </c>
      <c r="CL52" s="156">
        <v>11765951.760000002</v>
      </c>
      <c r="CM52" s="156">
        <v>2353190.352</v>
      </c>
      <c r="CN52" s="156">
        <v>423574.26335999992</v>
      </c>
      <c r="CO52" s="156">
        <v>14542716.375360001</v>
      </c>
      <c r="CP52" s="168">
        <v>0</v>
      </c>
      <c r="CQ52" s="168">
        <v>0</v>
      </c>
      <c r="CR52" s="168">
        <v>0</v>
      </c>
      <c r="CS52" s="168">
        <v>0</v>
      </c>
      <c r="CT52" s="168">
        <v>0</v>
      </c>
      <c r="CU52" s="168">
        <v>0</v>
      </c>
      <c r="CV52" s="168">
        <v>0</v>
      </c>
      <c r="CW52" s="168">
        <v>0</v>
      </c>
      <c r="CX52" s="168">
        <v>0</v>
      </c>
      <c r="CY52" s="168">
        <v>0</v>
      </c>
      <c r="CZ52" s="168">
        <v>0</v>
      </c>
      <c r="DA52" s="168">
        <v>0</v>
      </c>
      <c r="DB52" s="168">
        <v>0</v>
      </c>
      <c r="DC52" s="168">
        <v>0</v>
      </c>
      <c r="DD52" s="168">
        <v>0</v>
      </c>
      <c r="DE52" s="168">
        <v>0</v>
      </c>
      <c r="DF52" s="168">
        <v>0</v>
      </c>
      <c r="DG52" s="168">
        <v>0</v>
      </c>
      <c r="DH52" s="168">
        <v>0</v>
      </c>
      <c r="DI52" s="168">
        <v>0</v>
      </c>
      <c r="DJ52" s="168">
        <v>0</v>
      </c>
      <c r="DK52" s="168">
        <v>0</v>
      </c>
      <c r="DL52" s="168">
        <v>0</v>
      </c>
      <c r="DM52" s="168">
        <v>0</v>
      </c>
      <c r="DN52" s="168">
        <v>0</v>
      </c>
      <c r="DO52" s="168">
        <v>0</v>
      </c>
      <c r="DP52" s="156">
        <v>0</v>
      </c>
      <c r="DQ52" s="156">
        <v>0</v>
      </c>
      <c r="DR52" s="156">
        <v>0</v>
      </c>
      <c r="DS52" s="156">
        <v>0</v>
      </c>
      <c r="DT52" s="31">
        <v>0</v>
      </c>
      <c r="DU52" s="174" t="s">
        <v>267</v>
      </c>
      <c r="DV52" s="174" t="s">
        <v>267</v>
      </c>
      <c r="DW52" s="174">
        <v>0</v>
      </c>
      <c r="DX52" s="174" t="s">
        <v>267</v>
      </c>
      <c r="DY52" s="174" t="s">
        <v>267</v>
      </c>
      <c r="DZ52" s="174" t="s">
        <v>267</v>
      </c>
      <c r="EA52" s="174" t="s">
        <v>267</v>
      </c>
      <c r="EB52" s="179">
        <v>13735</v>
      </c>
      <c r="EC52" s="179">
        <v>0</v>
      </c>
      <c r="ED52" s="179">
        <v>171</v>
      </c>
      <c r="EE52" s="179">
        <v>0</v>
      </c>
      <c r="EF52" s="179">
        <v>0</v>
      </c>
      <c r="EG52" s="179">
        <v>0</v>
      </c>
      <c r="EH52" s="179">
        <v>13906</v>
      </c>
      <c r="EI52" s="31">
        <v>0</v>
      </c>
      <c r="EJ52" s="31">
        <v>0</v>
      </c>
      <c r="EK52" s="31">
        <v>0</v>
      </c>
      <c r="EL52" s="31" t="e">
        <v>#DIV/0!</v>
      </c>
      <c r="EM52" s="31">
        <v>12</v>
      </c>
      <c r="EN52" s="31">
        <v>7</v>
      </c>
      <c r="EO52" s="31">
        <v>121</v>
      </c>
      <c r="EP52" s="31">
        <v>108</v>
      </c>
      <c r="EQ52" s="31">
        <v>0</v>
      </c>
      <c r="ER52" s="31">
        <v>0</v>
      </c>
      <c r="ES52" s="31">
        <v>243</v>
      </c>
      <c r="ET52" s="109">
        <v>14.826086956521738</v>
      </c>
      <c r="EU52" s="113">
        <v>0.3</v>
      </c>
      <c r="EV52" s="31">
        <v>34</v>
      </c>
      <c r="EW52" s="31">
        <v>56</v>
      </c>
      <c r="EX52" s="31">
        <v>56</v>
      </c>
      <c r="EY52" s="66">
        <v>9</v>
      </c>
      <c r="EZ52" s="385" t="s">
        <v>598</v>
      </c>
    </row>
    <row r="53" spans="1:156" ht="30" x14ac:dyDescent="0.25">
      <c r="A53" s="368" t="s">
        <v>904</v>
      </c>
      <c r="B53" s="372" t="s">
        <v>903</v>
      </c>
      <c r="C53" s="378" t="s">
        <v>904</v>
      </c>
      <c r="D53" s="378" t="s">
        <v>904</v>
      </c>
      <c r="E53" s="378" t="s">
        <v>640</v>
      </c>
      <c r="F53" s="378" t="s">
        <v>591</v>
      </c>
      <c r="G53" s="378" t="s">
        <v>341</v>
      </c>
      <c r="H53" s="378" t="s">
        <v>290</v>
      </c>
      <c r="I53" s="378" t="s">
        <v>526</v>
      </c>
      <c r="J53" s="378" t="s">
        <v>905</v>
      </c>
      <c r="K53" s="378" t="s">
        <v>906</v>
      </c>
      <c r="L53" s="378" t="s">
        <v>907</v>
      </c>
      <c r="M53" s="378" t="s">
        <v>904</v>
      </c>
      <c r="N53" s="378">
        <v>45880</v>
      </c>
      <c r="O53" s="378" t="s">
        <v>908</v>
      </c>
      <c r="P53" s="378" t="s">
        <v>909</v>
      </c>
      <c r="Q53" s="378">
        <v>0</v>
      </c>
      <c r="R53" s="378" t="s">
        <v>910</v>
      </c>
      <c r="S53" s="378">
        <v>0</v>
      </c>
      <c r="T53" s="378" t="s">
        <v>911</v>
      </c>
      <c r="U53" s="378" t="s">
        <v>911</v>
      </c>
      <c r="V53" s="378" t="s">
        <v>348</v>
      </c>
      <c r="W53" s="365">
        <v>14407</v>
      </c>
      <c r="X53" s="365">
        <v>9820</v>
      </c>
      <c r="Y53" s="365">
        <v>4587</v>
      </c>
      <c r="Z53" s="355">
        <v>4.322183098591549</v>
      </c>
      <c r="AA53" s="355">
        <v>4.4576113861386135</v>
      </c>
      <c r="AB53" s="325" t="s">
        <v>316</v>
      </c>
      <c r="AC53" s="325">
        <v>2.2785841043235555</v>
      </c>
      <c r="AD53" s="325" t="s">
        <v>912</v>
      </c>
      <c r="AE53" s="325">
        <v>23</v>
      </c>
      <c r="AF53" s="325">
        <v>3232</v>
      </c>
      <c r="AG53" s="325">
        <v>0</v>
      </c>
      <c r="AH53" s="325">
        <v>2272</v>
      </c>
      <c r="AI53" s="325">
        <v>0</v>
      </c>
      <c r="AJ53" s="146">
        <v>0.96700000000000008</v>
      </c>
      <c r="AK53" s="146">
        <v>0.9415</v>
      </c>
      <c r="AL53" s="146">
        <v>0.98680000000000012</v>
      </c>
      <c r="AM53" s="146">
        <v>0</v>
      </c>
      <c r="AN53" s="146">
        <v>0</v>
      </c>
      <c r="AO53" s="146">
        <v>0.83350000000000002</v>
      </c>
      <c r="AP53" s="146">
        <v>0.82199999999999995</v>
      </c>
      <c r="AQ53" s="146">
        <v>0</v>
      </c>
      <c r="AR53" s="156">
        <v>2279845.2000000002</v>
      </c>
      <c r="AS53" s="156">
        <v>717894.62</v>
      </c>
      <c r="AT53" s="156">
        <v>129059.98</v>
      </c>
      <c r="AU53" s="156">
        <v>655829.71</v>
      </c>
      <c r="AV53" s="156">
        <v>576242.66</v>
      </c>
      <c r="AW53" s="156">
        <v>0</v>
      </c>
      <c r="AX53" s="157">
        <v>131689.04</v>
      </c>
      <c r="AY53" s="156">
        <v>0</v>
      </c>
      <c r="AZ53" s="156">
        <v>0</v>
      </c>
      <c r="BA53" s="156">
        <v>0</v>
      </c>
      <c r="BB53" s="156">
        <v>0</v>
      </c>
      <c r="BC53" s="156">
        <v>4490561.21</v>
      </c>
      <c r="BD53" s="156">
        <v>0</v>
      </c>
      <c r="BE53" s="156">
        <v>3358648</v>
      </c>
      <c r="BF53" s="156">
        <v>0</v>
      </c>
      <c r="BG53" s="156">
        <v>0</v>
      </c>
      <c r="BH53" s="156">
        <v>0</v>
      </c>
      <c r="BI53" s="156">
        <v>232480.91</v>
      </c>
      <c r="BJ53" s="156">
        <v>758968.79</v>
      </c>
      <c r="BK53" s="156">
        <v>0</v>
      </c>
      <c r="BL53" s="156">
        <v>0</v>
      </c>
      <c r="BM53" s="156">
        <v>0</v>
      </c>
      <c r="BN53" s="156">
        <v>596091.64</v>
      </c>
      <c r="BO53" s="156">
        <v>94475.18</v>
      </c>
      <c r="BP53" s="156">
        <v>4852</v>
      </c>
      <c r="BQ53" s="156">
        <v>0</v>
      </c>
      <c r="BR53" s="156">
        <v>0</v>
      </c>
      <c r="BS53" s="156">
        <v>0</v>
      </c>
      <c r="BT53" s="156">
        <v>0</v>
      </c>
      <c r="BU53" s="156">
        <v>0</v>
      </c>
      <c r="BV53" s="156">
        <v>333211.90000000002</v>
      </c>
      <c r="BW53" s="156">
        <v>0</v>
      </c>
      <c r="BX53" s="156">
        <v>0</v>
      </c>
      <c r="BY53" s="156">
        <v>5378728.4200000009</v>
      </c>
      <c r="BZ53" s="156">
        <v>4416662.93</v>
      </c>
      <c r="CA53" s="156">
        <v>2921</v>
      </c>
      <c r="CB53" s="156">
        <v>1999130.41</v>
      </c>
      <c r="CC53" s="156">
        <v>1988</v>
      </c>
      <c r="CD53" s="156">
        <v>2417532.5199999996</v>
      </c>
      <c r="CE53" s="156">
        <v>933</v>
      </c>
      <c r="CF53" s="156">
        <v>8938</v>
      </c>
      <c r="CG53" s="156">
        <v>62540</v>
      </c>
      <c r="CH53" s="156">
        <v>3</v>
      </c>
      <c r="CI53" s="156">
        <v>160</v>
      </c>
      <c r="CJ53" s="156">
        <v>8941</v>
      </c>
      <c r="CK53" s="156">
        <v>62700</v>
      </c>
      <c r="CL53" s="156">
        <v>5119560.7200000007</v>
      </c>
      <c r="CM53" s="156">
        <v>1023912.1440000001</v>
      </c>
      <c r="CN53" s="156">
        <v>184304.18591999999</v>
      </c>
      <c r="CO53" s="156">
        <v>6327777.0499200011</v>
      </c>
      <c r="CP53" s="168">
        <v>0</v>
      </c>
      <c r="CQ53" s="168">
        <v>0</v>
      </c>
      <c r="CR53" s="168">
        <v>0</v>
      </c>
      <c r="CS53" s="168">
        <v>0</v>
      </c>
      <c r="CT53" s="168">
        <v>0</v>
      </c>
      <c r="CU53" s="168">
        <v>0</v>
      </c>
      <c r="CV53" s="168">
        <v>0</v>
      </c>
      <c r="CW53" s="168">
        <v>0</v>
      </c>
      <c r="CX53" s="168">
        <v>0</v>
      </c>
      <c r="CY53" s="168">
        <v>0</v>
      </c>
      <c r="CZ53" s="168">
        <v>0</v>
      </c>
      <c r="DA53" s="168">
        <v>0</v>
      </c>
      <c r="DB53" s="168">
        <v>0</v>
      </c>
      <c r="DC53" s="168">
        <v>0</v>
      </c>
      <c r="DD53" s="168">
        <v>0</v>
      </c>
      <c r="DE53" s="168">
        <v>0</v>
      </c>
      <c r="DF53" s="168">
        <v>0</v>
      </c>
      <c r="DG53" s="168">
        <v>0</v>
      </c>
      <c r="DH53" s="168">
        <v>0</v>
      </c>
      <c r="DI53" s="168">
        <v>0</v>
      </c>
      <c r="DJ53" s="168">
        <v>0</v>
      </c>
      <c r="DK53" s="168">
        <v>0</v>
      </c>
      <c r="DL53" s="168">
        <v>0</v>
      </c>
      <c r="DM53" s="168">
        <v>0</v>
      </c>
      <c r="DN53" s="168">
        <v>0</v>
      </c>
      <c r="DO53" s="168">
        <v>0</v>
      </c>
      <c r="DP53" s="156">
        <v>0</v>
      </c>
      <c r="DQ53" s="156">
        <v>0</v>
      </c>
      <c r="DR53" s="156">
        <v>0</v>
      </c>
      <c r="DS53" s="156">
        <v>0</v>
      </c>
      <c r="DT53" s="31" t="s">
        <v>267</v>
      </c>
      <c r="DU53" s="174">
        <v>0</v>
      </c>
      <c r="DV53" s="174">
        <v>0</v>
      </c>
      <c r="DW53" s="174" t="s">
        <v>267</v>
      </c>
      <c r="DX53" s="174" t="s">
        <v>267</v>
      </c>
      <c r="DY53" s="174" t="s">
        <v>267</v>
      </c>
      <c r="DZ53" s="174">
        <v>0</v>
      </c>
      <c r="EA53" s="174">
        <v>0</v>
      </c>
      <c r="EB53" s="179">
        <v>8938</v>
      </c>
      <c r="EC53" s="179">
        <v>0</v>
      </c>
      <c r="ED53" s="179">
        <v>3</v>
      </c>
      <c r="EE53" s="179">
        <v>0</v>
      </c>
      <c r="EF53" s="179">
        <v>0</v>
      </c>
      <c r="EG53" s="179">
        <v>0</v>
      </c>
      <c r="EH53" s="179">
        <v>8941</v>
      </c>
      <c r="EI53" s="31">
        <v>0</v>
      </c>
      <c r="EJ53" s="31">
        <v>0</v>
      </c>
      <c r="EK53" s="31">
        <v>0</v>
      </c>
      <c r="EL53" s="31" t="e">
        <v>#DIV/0!</v>
      </c>
      <c r="EM53" s="31">
        <v>5</v>
      </c>
      <c r="EN53" s="31">
        <v>3</v>
      </c>
      <c r="EO53" s="31">
        <v>62</v>
      </c>
      <c r="EP53" s="31">
        <v>35</v>
      </c>
      <c r="EQ53" s="31" t="s">
        <v>913</v>
      </c>
      <c r="ER53" s="31">
        <v>0</v>
      </c>
      <c r="ES53" s="31">
        <v>47</v>
      </c>
      <c r="ET53" s="109">
        <v>24</v>
      </c>
      <c r="EU53" s="113">
        <v>0.2</v>
      </c>
      <c r="EV53" s="31">
        <v>11</v>
      </c>
      <c r="EW53" s="31">
        <v>56</v>
      </c>
      <c r="EX53" s="31">
        <v>56</v>
      </c>
      <c r="EY53" s="66">
        <v>1</v>
      </c>
      <c r="EZ53" s="385" t="s">
        <v>598</v>
      </c>
    </row>
    <row r="54" spans="1:156" ht="24.75" customHeight="1" x14ac:dyDescent="0.25">
      <c r="A54" s="368" t="s">
        <v>1361</v>
      </c>
      <c r="B54" s="373" t="s">
        <v>1360</v>
      </c>
      <c r="C54" s="378" t="s">
        <v>1361</v>
      </c>
      <c r="D54" s="378" t="s">
        <v>1361</v>
      </c>
      <c r="E54" s="378" t="s">
        <v>604</v>
      </c>
      <c r="F54" s="378" t="s">
        <v>591</v>
      </c>
      <c r="G54" s="378" t="s">
        <v>541</v>
      </c>
      <c r="H54" s="378" t="s">
        <v>542</v>
      </c>
      <c r="I54" s="378" t="s">
        <v>816</v>
      </c>
      <c r="J54" s="378" t="s">
        <v>1362</v>
      </c>
      <c r="K54" s="378" t="s">
        <v>1363</v>
      </c>
      <c r="L54" s="378" t="s">
        <v>1364</v>
      </c>
      <c r="M54" s="378" t="s">
        <v>1361</v>
      </c>
      <c r="N54" s="378">
        <v>48600</v>
      </c>
      <c r="O54" s="378" t="s">
        <v>1365</v>
      </c>
      <c r="P54" s="378" t="s">
        <v>1366</v>
      </c>
      <c r="Q54" s="378" t="s">
        <v>1367</v>
      </c>
      <c r="R54" s="378" t="s">
        <v>1368</v>
      </c>
      <c r="S54" s="378">
        <v>0</v>
      </c>
      <c r="T54" s="378" t="s">
        <v>1369</v>
      </c>
      <c r="U54" s="378" t="s">
        <v>1370</v>
      </c>
      <c r="V54" s="378" t="s">
        <v>1025</v>
      </c>
      <c r="W54" s="365">
        <v>5746</v>
      </c>
      <c r="X54" s="365">
        <v>3491</v>
      </c>
      <c r="Y54" s="365">
        <v>2255</v>
      </c>
      <c r="Z54" s="355">
        <v>3.659329140461216</v>
      </c>
      <c r="AA54" s="355">
        <v>3.8434782608695652</v>
      </c>
      <c r="AB54" s="325" t="s">
        <v>397</v>
      </c>
      <c r="AC54" s="325">
        <v>0.93167626267771642</v>
      </c>
      <c r="AD54" s="325" t="s">
        <v>1371</v>
      </c>
      <c r="AE54" s="325">
        <v>27</v>
      </c>
      <c r="AF54" s="325">
        <v>1495</v>
      </c>
      <c r="AG54" s="325">
        <v>0</v>
      </c>
      <c r="AH54" s="325">
        <v>954</v>
      </c>
      <c r="AI54" s="325">
        <v>0</v>
      </c>
      <c r="AJ54" s="146">
        <v>0.98809999999999998</v>
      </c>
      <c r="AK54" s="146">
        <v>0.97030000000000005</v>
      </c>
      <c r="AL54" s="146">
        <v>0</v>
      </c>
      <c r="AM54" s="146">
        <v>0</v>
      </c>
      <c r="AN54" s="146">
        <v>0</v>
      </c>
      <c r="AO54" s="146">
        <v>0.96330000000000005</v>
      </c>
      <c r="AP54" s="146">
        <v>0.95279999999999998</v>
      </c>
      <c r="AQ54" s="146">
        <v>0</v>
      </c>
      <c r="AR54" s="156">
        <v>495390</v>
      </c>
      <c r="AS54" s="156">
        <v>251013.73</v>
      </c>
      <c r="AT54" s="156">
        <v>6321</v>
      </c>
      <c r="AU54" s="156">
        <v>102364.04</v>
      </c>
      <c r="AV54" s="156">
        <v>7704</v>
      </c>
      <c r="AW54" s="156">
        <v>0</v>
      </c>
      <c r="AX54" s="156">
        <v>0</v>
      </c>
      <c r="AY54" s="156">
        <v>0</v>
      </c>
      <c r="AZ54" s="156">
        <v>0</v>
      </c>
      <c r="BA54" s="156">
        <v>0</v>
      </c>
      <c r="BB54" s="156">
        <v>0</v>
      </c>
      <c r="BC54" s="162">
        <v>862792.77</v>
      </c>
      <c r="BD54" s="156">
        <v>0</v>
      </c>
      <c r="BE54" s="156">
        <v>0</v>
      </c>
      <c r="BF54" s="156">
        <v>858422</v>
      </c>
      <c r="BG54" s="156">
        <v>0</v>
      </c>
      <c r="BH54" s="156">
        <v>0</v>
      </c>
      <c r="BI54" s="156">
        <v>0</v>
      </c>
      <c r="BJ54" s="156">
        <v>487075.6</v>
      </c>
      <c r="BK54" s="156">
        <v>0</v>
      </c>
      <c r="BL54" s="156">
        <v>0</v>
      </c>
      <c r="BM54" s="156">
        <v>9326.15</v>
      </c>
      <c r="BN54" s="156">
        <v>0</v>
      </c>
      <c r="BO54" s="156">
        <v>281256.49</v>
      </c>
      <c r="BP54" s="156">
        <v>126730</v>
      </c>
      <c r="BQ54" s="156">
        <v>0</v>
      </c>
      <c r="BR54" s="156">
        <v>0</v>
      </c>
      <c r="BS54" s="156">
        <v>0</v>
      </c>
      <c r="BT54" s="156">
        <v>0</v>
      </c>
      <c r="BU54" s="156">
        <v>0</v>
      </c>
      <c r="BV54" s="156">
        <v>79418.990000000005</v>
      </c>
      <c r="BW54" s="156">
        <v>0</v>
      </c>
      <c r="BX54" s="156">
        <v>0</v>
      </c>
      <c r="BY54" s="156">
        <v>1842229.2300000002</v>
      </c>
      <c r="BZ54" s="156">
        <v>1721101.56</v>
      </c>
      <c r="CA54" s="156">
        <v>724</v>
      </c>
      <c r="CB54" s="156">
        <v>554976</v>
      </c>
      <c r="CC54" s="156">
        <v>376</v>
      </c>
      <c r="CD54" s="156">
        <v>1166125.56</v>
      </c>
      <c r="CE54" s="156">
        <v>348</v>
      </c>
      <c r="CF54" s="156">
        <v>1398</v>
      </c>
      <c r="CG54" s="156">
        <v>34950</v>
      </c>
      <c r="CH54" s="156">
        <v>0</v>
      </c>
      <c r="CI54" s="156">
        <v>0</v>
      </c>
      <c r="CJ54" s="156">
        <v>1398</v>
      </c>
      <c r="CK54" s="156">
        <v>34950</v>
      </c>
      <c r="CL54" s="156">
        <v>1677600</v>
      </c>
      <c r="CM54" s="156">
        <v>335520</v>
      </c>
      <c r="CN54" s="156">
        <v>60393.599999999999</v>
      </c>
      <c r="CO54" s="156">
        <v>2073513.6</v>
      </c>
      <c r="CP54" s="168">
        <v>0</v>
      </c>
      <c r="CQ54" s="168">
        <v>0</v>
      </c>
      <c r="CR54" s="168">
        <v>0</v>
      </c>
      <c r="CS54" s="168">
        <v>0</v>
      </c>
      <c r="CT54" s="168">
        <v>0</v>
      </c>
      <c r="CU54" s="168">
        <v>0</v>
      </c>
      <c r="CV54" s="168">
        <v>0</v>
      </c>
      <c r="CW54" s="168">
        <v>0</v>
      </c>
      <c r="CX54" s="168">
        <v>0</v>
      </c>
      <c r="CY54" s="168">
        <v>0</v>
      </c>
      <c r="CZ54" s="168">
        <v>0</v>
      </c>
      <c r="DA54" s="168">
        <v>0</v>
      </c>
      <c r="DB54" s="168">
        <v>0</v>
      </c>
      <c r="DC54" s="168">
        <v>0</v>
      </c>
      <c r="DD54" s="168">
        <v>0</v>
      </c>
      <c r="DE54" s="168">
        <v>0</v>
      </c>
      <c r="DF54" s="168">
        <v>0</v>
      </c>
      <c r="DG54" s="168">
        <v>0</v>
      </c>
      <c r="DH54" s="168">
        <v>0</v>
      </c>
      <c r="DI54" s="168">
        <v>0</v>
      </c>
      <c r="DJ54" s="168">
        <v>0</v>
      </c>
      <c r="DK54" s="168">
        <v>0</v>
      </c>
      <c r="DL54" s="168">
        <v>0</v>
      </c>
      <c r="DM54" s="168">
        <v>0</v>
      </c>
      <c r="DN54" s="168">
        <v>0</v>
      </c>
      <c r="DO54" s="168">
        <v>0</v>
      </c>
      <c r="DP54" s="156">
        <v>0</v>
      </c>
      <c r="DQ54" s="156">
        <v>0</v>
      </c>
      <c r="DR54" s="156">
        <v>0</v>
      </c>
      <c r="DS54" s="156">
        <v>0</v>
      </c>
      <c r="DT54" s="31">
        <v>0</v>
      </c>
      <c r="DU54" s="174">
        <v>0</v>
      </c>
      <c r="DV54" s="174">
        <v>0</v>
      </c>
      <c r="DW54" s="174" t="s">
        <v>267</v>
      </c>
      <c r="DX54" s="174" t="s">
        <v>267</v>
      </c>
      <c r="DY54" s="174">
        <v>0</v>
      </c>
      <c r="DZ54" s="174">
        <v>0</v>
      </c>
      <c r="EA54" s="174">
        <v>0</v>
      </c>
      <c r="EB54" s="179">
        <v>1398</v>
      </c>
      <c r="EC54" s="179">
        <v>0</v>
      </c>
      <c r="ED54" s="179">
        <v>0</v>
      </c>
      <c r="EE54" s="179">
        <v>0</v>
      </c>
      <c r="EF54" s="179">
        <v>0</v>
      </c>
      <c r="EG54" s="179">
        <v>0</v>
      </c>
      <c r="EH54" s="180">
        <v>1398</v>
      </c>
      <c r="EI54" s="31">
        <v>0</v>
      </c>
      <c r="EJ54" s="31">
        <v>0</v>
      </c>
      <c r="EK54" s="31">
        <v>0</v>
      </c>
      <c r="EL54" s="31" t="e">
        <v>#DIV/0!</v>
      </c>
      <c r="EM54" s="31">
        <v>3</v>
      </c>
      <c r="EN54" s="31">
        <v>0</v>
      </c>
      <c r="EO54" s="31">
        <v>0</v>
      </c>
      <c r="EP54" s="31">
        <v>0</v>
      </c>
      <c r="EQ54" s="31">
        <v>0</v>
      </c>
      <c r="ER54" s="31">
        <v>0</v>
      </c>
      <c r="ES54" s="31">
        <v>26</v>
      </c>
      <c r="ET54" s="31">
        <v>24</v>
      </c>
      <c r="EU54" s="31">
        <v>0.2</v>
      </c>
      <c r="EV54" s="31">
        <v>6</v>
      </c>
      <c r="EW54" s="31">
        <v>84</v>
      </c>
      <c r="EX54" s="31">
        <v>84</v>
      </c>
      <c r="EY54" s="31">
        <v>1</v>
      </c>
      <c r="EZ54" s="385" t="s">
        <v>598</v>
      </c>
    </row>
    <row r="55" spans="1:156" ht="60" x14ac:dyDescent="0.25">
      <c r="A55" s="368" t="s">
        <v>50</v>
      </c>
      <c r="B55" s="372" t="s">
        <v>399</v>
      </c>
      <c r="C55" s="378" t="s">
        <v>50</v>
      </c>
      <c r="D55" s="378" t="s">
        <v>50</v>
      </c>
      <c r="E55" s="378" t="s">
        <v>400</v>
      </c>
      <c r="F55" s="378" t="s">
        <v>401</v>
      </c>
      <c r="G55" s="378" t="s">
        <v>402</v>
      </c>
      <c r="H55" s="378" t="s">
        <v>290</v>
      </c>
      <c r="I55" s="378" t="s">
        <v>403</v>
      </c>
      <c r="J55" s="378" t="s">
        <v>404</v>
      </c>
      <c r="K55" s="378" t="s">
        <v>405</v>
      </c>
      <c r="L55" s="378" t="s">
        <v>406</v>
      </c>
      <c r="M55" s="378" t="s">
        <v>50</v>
      </c>
      <c r="N55" s="378">
        <v>47420</v>
      </c>
      <c r="O55" s="378" t="s">
        <v>407</v>
      </c>
      <c r="P55" s="378" t="s">
        <v>408</v>
      </c>
      <c r="Q55" s="378">
        <v>4747465900</v>
      </c>
      <c r="R55" s="378" t="s">
        <v>409</v>
      </c>
      <c r="S55" s="378">
        <v>0</v>
      </c>
      <c r="T55" s="378" t="s">
        <v>410</v>
      </c>
      <c r="U55" s="378" t="s">
        <v>411</v>
      </c>
      <c r="V55" s="378" t="s">
        <v>412</v>
      </c>
      <c r="W55" s="365">
        <v>168536</v>
      </c>
      <c r="X55" s="365">
        <v>106881</v>
      </c>
      <c r="Y55" s="365">
        <v>61655</v>
      </c>
      <c r="Z55" s="355">
        <v>4.5446466536270087</v>
      </c>
      <c r="AA55" s="355">
        <v>4.6814255159578897</v>
      </c>
      <c r="AB55" s="325" t="s">
        <v>283</v>
      </c>
      <c r="AC55" s="325">
        <v>2.0424509798408375</v>
      </c>
      <c r="AD55" s="325" t="s">
        <v>413</v>
      </c>
      <c r="AE55" s="325">
        <v>444</v>
      </c>
      <c r="AF55" s="325">
        <v>36001</v>
      </c>
      <c r="AG55" s="325">
        <v>0</v>
      </c>
      <c r="AH55" s="325">
        <v>23518</v>
      </c>
      <c r="AI55" s="325">
        <v>0</v>
      </c>
      <c r="AJ55" s="146">
        <v>0.98609999999999998</v>
      </c>
      <c r="AK55" s="146">
        <v>0.9618000000000001</v>
      </c>
      <c r="AL55" s="146">
        <v>0.98370000000000002</v>
      </c>
      <c r="AM55" s="146">
        <v>0</v>
      </c>
      <c r="AN55" s="146">
        <v>0</v>
      </c>
      <c r="AO55" s="146">
        <v>0.93979999999999997</v>
      </c>
      <c r="AP55" s="146">
        <v>0.88449999999999995</v>
      </c>
      <c r="AQ55" s="146">
        <v>0</v>
      </c>
      <c r="AR55" s="156">
        <v>19989076.84</v>
      </c>
      <c r="AS55" s="156">
        <v>3895452.6</v>
      </c>
      <c r="AT55" s="156">
        <v>575417.54</v>
      </c>
      <c r="AU55" s="156">
        <v>13296699.01</v>
      </c>
      <c r="AV55" s="156">
        <v>1047209.64</v>
      </c>
      <c r="AW55" s="156">
        <v>635841.93000000005</v>
      </c>
      <c r="AX55" s="157">
        <v>1337822.43</v>
      </c>
      <c r="AY55" s="156">
        <v>0</v>
      </c>
      <c r="AZ55" s="156">
        <v>181.22</v>
      </c>
      <c r="BA55" s="156">
        <v>0</v>
      </c>
      <c r="BB55" s="156">
        <v>619244.65</v>
      </c>
      <c r="BC55" s="156">
        <v>41396945.859999999</v>
      </c>
      <c r="BD55" s="156">
        <v>0</v>
      </c>
      <c r="BE55" s="156">
        <v>48302032</v>
      </c>
      <c r="BF55" s="156">
        <v>0</v>
      </c>
      <c r="BG55" s="156">
        <v>0</v>
      </c>
      <c r="BH55" s="156">
        <v>0</v>
      </c>
      <c r="BI55" s="156">
        <v>0</v>
      </c>
      <c r="BJ55" s="156">
        <v>12748907.67</v>
      </c>
      <c r="BK55" s="156">
        <v>10876.95</v>
      </c>
      <c r="BL55" s="156">
        <v>0</v>
      </c>
      <c r="BM55" s="156">
        <v>3083897.76</v>
      </c>
      <c r="BN55" s="156">
        <v>5141331.96</v>
      </c>
      <c r="BO55" s="156">
        <v>4175830.14</v>
      </c>
      <c r="BP55" s="156">
        <v>894962.53</v>
      </c>
      <c r="BQ55" s="156">
        <v>4538363</v>
      </c>
      <c r="BR55" s="156">
        <v>0</v>
      </c>
      <c r="BS55" s="156">
        <v>0</v>
      </c>
      <c r="BT55" s="156">
        <v>0</v>
      </c>
      <c r="BU55" s="156">
        <v>0</v>
      </c>
      <c r="BV55" s="156">
        <v>1187224.5</v>
      </c>
      <c r="BW55" s="156">
        <v>0</v>
      </c>
      <c r="BX55" s="156">
        <v>484628.06</v>
      </c>
      <c r="BY55" s="156">
        <v>80568054.570000008</v>
      </c>
      <c r="BZ55" s="156">
        <v>96589981.939999998</v>
      </c>
      <c r="CA55" s="156">
        <v>23624</v>
      </c>
      <c r="CB55" s="156">
        <v>28825018.920000002</v>
      </c>
      <c r="CC55" s="156">
        <v>17553</v>
      </c>
      <c r="CD55" s="156">
        <v>67764963.019999996</v>
      </c>
      <c r="CE55" s="156">
        <v>6071</v>
      </c>
      <c r="CF55" s="156">
        <v>36572</v>
      </c>
      <c r="CG55" s="156">
        <v>440537</v>
      </c>
      <c r="CH55" s="156">
        <v>2355</v>
      </c>
      <c r="CI55" s="156">
        <v>60620</v>
      </c>
      <c r="CJ55" s="156">
        <v>38927</v>
      </c>
      <c r="CK55" s="156">
        <v>501157</v>
      </c>
      <c r="CL55" s="156">
        <v>55303680.720000021</v>
      </c>
      <c r="CM55" s="156">
        <v>11060736.143999994</v>
      </c>
      <c r="CN55" s="156">
        <v>1990932.5059199997</v>
      </c>
      <c r="CO55" s="156">
        <v>68355349.369920015</v>
      </c>
      <c r="CP55" s="168">
        <v>0</v>
      </c>
      <c r="CQ55" s="168">
        <v>0</v>
      </c>
      <c r="CR55" s="168">
        <v>0</v>
      </c>
      <c r="CS55" s="168">
        <v>0</v>
      </c>
      <c r="CT55" s="168">
        <v>0</v>
      </c>
      <c r="CU55" s="168">
        <v>0</v>
      </c>
      <c r="CV55" s="168">
        <v>0</v>
      </c>
      <c r="CW55" s="168">
        <v>0</v>
      </c>
      <c r="CX55" s="168">
        <v>0</v>
      </c>
      <c r="CY55" s="168">
        <v>0</v>
      </c>
      <c r="CZ55" s="168">
        <v>0</v>
      </c>
      <c r="DA55" s="168">
        <v>0</v>
      </c>
      <c r="DB55" s="168">
        <v>0</v>
      </c>
      <c r="DC55" s="168">
        <v>0</v>
      </c>
      <c r="DD55" s="168">
        <v>0</v>
      </c>
      <c r="DE55" s="168">
        <v>0</v>
      </c>
      <c r="DF55" s="168">
        <v>0</v>
      </c>
      <c r="DG55" s="168">
        <v>0</v>
      </c>
      <c r="DH55" s="168">
        <v>0</v>
      </c>
      <c r="DI55" s="168">
        <v>0</v>
      </c>
      <c r="DJ55" s="168">
        <v>0</v>
      </c>
      <c r="DK55" s="168">
        <v>0</v>
      </c>
      <c r="DL55" s="168">
        <v>0</v>
      </c>
      <c r="DM55" s="168">
        <v>0</v>
      </c>
      <c r="DN55" s="168">
        <v>0</v>
      </c>
      <c r="DO55" s="168">
        <v>0</v>
      </c>
      <c r="DP55" s="156">
        <v>0</v>
      </c>
      <c r="DQ55" s="156">
        <v>0</v>
      </c>
      <c r="DR55" s="156">
        <v>0</v>
      </c>
      <c r="DS55" s="156">
        <v>0</v>
      </c>
      <c r="DT55" s="31" t="s">
        <v>267</v>
      </c>
      <c r="DU55" s="174" t="s">
        <v>267</v>
      </c>
      <c r="DV55" s="174">
        <v>0</v>
      </c>
      <c r="DW55" s="174" t="s">
        <v>267</v>
      </c>
      <c r="DX55" s="174" t="s">
        <v>267</v>
      </c>
      <c r="DY55" s="174">
        <v>0</v>
      </c>
      <c r="DZ55" s="174" t="s">
        <v>267</v>
      </c>
      <c r="EA55" s="174" t="s">
        <v>267</v>
      </c>
      <c r="EB55" s="179">
        <v>36572</v>
      </c>
      <c r="EC55" s="179">
        <v>0</v>
      </c>
      <c r="ED55" s="179">
        <v>2355</v>
      </c>
      <c r="EE55" s="179">
        <v>0</v>
      </c>
      <c r="EF55" s="179">
        <v>0</v>
      </c>
      <c r="EG55" s="179">
        <v>0</v>
      </c>
      <c r="EH55" s="179">
        <v>38927</v>
      </c>
      <c r="EI55" s="31">
        <v>0</v>
      </c>
      <c r="EJ55" s="31">
        <v>0</v>
      </c>
      <c r="EK55" s="31">
        <v>0</v>
      </c>
      <c r="EL55" s="31">
        <v>21.945945945945947</v>
      </c>
      <c r="EM55" s="31">
        <v>16</v>
      </c>
      <c r="EN55" s="31">
        <v>4</v>
      </c>
      <c r="EO55" s="31">
        <v>317</v>
      </c>
      <c r="EP55" s="31">
        <v>213</v>
      </c>
      <c r="EQ55" s="31" t="s">
        <v>414</v>
      </c>
      <c r="ER55" s="31">
        <v>0</v>
      </c>
      <c r="ES55" s="31">
        <v>759</v>
      </c>
      <c r="ET55" s="109">
        <v>21.945945945945947</v>
      </c>
      <c r="EU55" s="113">
        <v>0.35</v>
      </c>
      <c r="EV55" s="31">
        <v>103</v>
      </c>
      <c r="EW55" s="31">
        <v>112</v>
      </c>
      <c r="EX55" s="31">
        <v>112</v>
      </c>
      <c r="EY55" s="66">
        <v>0</v>
      </c>
      <c r="EZ55" s="385" t="s">
        <v>376</v>
      </c>
    </row>
    <row r="56" spans="1:156" ht="24.75" customHeight="1" x14ac:dyDescent="0.25">
      <c r="A56" s="368" t="s">
        <v>927</v>
      </c>
      <c r="B56" s="371" t="s">
        <v>926</v>
      </c>
      <c r="C56" s="377" t="s">
        <v>927</v>
      </c>
      <c r="D56" s="377" t="s">
        <v>927</v>
      </c>
      <c r="E56" s="377" t="s">
        <v>928</v>
      </c>
      <c r="F56" s="377" t="s">
        <v>929</v>
      </c>
      <c r="G56" s="377" t="s">
        <v>541</v>
      </c>
      <c r="H56" s="377" t="s">
        <v>542</v>
      </c>
      <c r="I56" s="377" t="s">
        <v>816</v>
      </c>
      <c r="J56" s="377" t="s">
        <v>930</v>
      </c>
      <c r="K56" s="377" t="s">
        <v>931</v>
      </c>
      <c r="L56" s="377" t="s">
        <v>932</v>
      </c>
      <c r="M56" s="377" t="s">
        <v>927</v>
      </c>
      <c r="N56" s="377">
        <v>48700</v>
      </c>
      <c r="O56" s="377" t="s">
        <v>933</v>
      </c>
      <c r="P56" s="377" t="s">
        <v>934</v>
      </c>
      <c r="Q56" s="377" t="s">
        <v>935</v>
      </c>
      <c r="R56" s="377" t="s">
        <v>936</v>
      </c>
      <c r="S56" s="377">
        <v>0</v>
      </c>
      <c r="T56" s="377" t="s">
        <v>937</v>
      </c>
      <c r="U56" s="377" t="s">
        <v>938</v>
      </c>
      <c r="V56" s="377" t="s">
        <v>939</v>
      </c>
      <c r="W56" s="364">
        <v>5603</v>
      </c>
      <c r="X56" s="364">
        <v>5843</v>
      </c>
      <c r="Y56" s="364">
        <v>-240</v>
      </c>
      <c r="Z56" s="361">
        <v>3.2228350799779371</v>
      </c>
      <c r="AA56" s="361">
        <v>3.2201149425287356</v>
      </c>
      <c r="AB56" s="324" t="s">
        <v>283</v>
      </c>
      <c r="AC56" s="324">
        <v>0.35116045556151665</v>
      </c>
      <c r="AD56" s="324" t="s">
        <v>940</v>
      </c>
      <c r="AE56" s="324">
        <v>10</v>
      </c>
      <c r="AF56" s="324">
        <v>1740</v>
      </c>
      <c r="AG56" s="324">
        <v>0</v>
      </c>
      <c r="AH56" s="324">
        <v>1813</v>
      </c>
      <c r="AI56" s="324">
        <v>0</v>
      </c>
      <c r="AJ56" s="147">
        <v>0.98209999999999997</v>
      </c>
      <c r="AK56" s="147">
        <v>0.92430000000000012</v>
      </c>
      <c r="AL56" s="147">
        <v>0</v>
      </c>
      <c r="AM56" s="147">
        <v>0</v>
      </c>
      <c r="AN56" s="147">
        <v>0</v>
      </c>
      <c r="AO56" s="147">
        <v>0.94199999999999995</v>
      </c>
      <c r="AP56" s="147">
        <v>0.90469999999999995</v>
      </c>
      <c r="AQ56" s="147">
        <v>0</v>
      </c>
      <c r="AR56" s="153">
        <v>1824561.69</v>
      </c>
      <c r="AS56" s="153">
        <v>362085.94</v>
      </c>
      <c r="AT56" s="153">
        <v>63518.6</v>
      </c>
      <c r="AU56" s="153">
        <v>612059.88</v>
      </c>
      <c r="AV56" s="153">
        <v>33318.5</v>
      </c>
      <c r="AW56" s="153">
        <v>0</v>
      </c>
      <c r="AX56" s="154">
        <v>19727.599999999999</v>
      </c>
      <c r="AY56" s="153">
        <v>0</v>
      </c>
      <c r="AZ56" s="153">
        <v>0</v>
      </c>
      <c r="BA56" s="153">
        <v>0</v>
      </c>
      <c r="BB56" s="153">
        <v>0</v>
      </c>
      <c r="BC56" s="153">
        <v>2915272.21</v>
      </c>
      <c r="BD56" s="155">
        <v>0</v>
      </c>
      <c r="BE56" s="155">
        <v>1487713</v>
      </c>
      <c r="BF56" s="155">
        <v>0</v>
      </c>
      <c r="BG56" s="155">
        <v>0</v>
      </c>
      <c r="BH56" s="155">
        <v>0</v>
      </c>
      <c r="BI56" s="155">
        <v>0</v>
      </c>
      <c r="BJ56" s="155">
        <v>633838.59</v>
      </c>
      <c r="BK56" s="155">
        <v>0</v>
      </c>
      <c r="BL56" s="155">
        <v>0</v>
      </c>
      <c r="BM56" s="155">
        <v>0</v>
      </c>
      <c r="BN56" s="155">
        <v>174315.77</v>
      </c>
      <c r="BO56" s="155">
        <v>398721.31</v>
      </c>
      <c r="BP56" s="155">
        <v>16791</v>
      </c>
      <c r="BQ56" s="155">
        <v>0</v>
      </c>
      <c r="BR56" s="155">
        <v>0</v>
      </c>
      <c r="BS56" s="155">
        <v>0</v>
      </c>
      <c r="BT56" s="155">
        <v>0</v>
      </c>
      <c r="BU56" s="155">
        <v>0</v>
      </c>
      <c r="BV56" s="155">
        <v>415487.45</v>
      </c>
      <c r="BW56" s="155">
        <v>0</v>
      </c>
      <c r="BX56" s="155">
        <v>0</v>
      </c>
      <c r="BY56" s="155">
        <v>3126867.12</v>
      </c>
      <c r="BZ56" s="155">
        <v>367899.55</v>
      </c>
      <c r="CA56" s="155">
        <v>233</v>
      </c>
      <c r="CB56" s="155">
        <v>164529.72</v>
      </c>
      <c r="CC56" s="155">
        <v>142</v>
      </c>
      <c r="CD56" s="155">
        <v>203369.83</v>
      </c>
      <c r="CE56" s="155">
        <v>91</v>
      </c>
      <c r="CF56" s="155">
        <v>0</v>
      </c>
      <c r="CG56" s="155">
        <v>0</v>
      </c>
      <c r="CH56" s="155">
        <v>0</v>
      </c>
      <c r="CI56" s="155">
        <v>0</v>
      </c>
      <c r="CJ56" s="155">
        <v>0</v>
      </c>
      <c r="CK56" s="155">
        <v>0</v>
      </c>
      <c r="CL56" s="155">
        <v>0</v>
      </c>
      <c r="CM56" s="155">
        <v>0</v>
      </c>
      <c r="CN56" s="155">
        <v>0</v>
      </c>
      <c r="CO56" s="155">
        <v>0</v>
      </c>
      <c r="CP56" s="167">
        <v>0</v>
      </c>
      <c r="CQ56" s="167">
        <v>2877</v>
      </c>
      <c r="CR56" s="167">
        <v>96</v>
      </c>
      <c r="CS56" s="167">
        <v>0</v>
      </c>
      <c r="CT56" s="167">
        <v>2973</v>
      </c>
      <c r="CU56" s="167">
        <v>41814</v>
      </c>
      <c r="CV56" s="167">
        <v>32</v>
      </c>
      <c r="CW56" s="167">
        <v>0</v>
      </c>
      <c r="CX56" s="167">
        <v>0</v>
      </c>
      <c r="CY56" s="167">
        <v>32</v>
      </c>
      <c r="CZ56" s="167">
        <v>448</v>
      </c>
      <c r="DA56" s="167">
        <v>3005</v>
      </c>
      <c r="DB56" s="167">
        <v>42262</v>
      </c>
      <c r="DC56" s="167">
        <v>2845739.76</v>
      </c>
      <c r="DD56" s="167">
        <v>569147.95200000005</v>
      </c>
      <c r="DE56" s="167">
        <v>102446.63135999998</v>
      </c>
      <c r="DF56" s="167">
        <v>3517334.3433599998</v>
      </c>
      <c r="DG56" s="167">
        <v>0</v>
      </c>
      <c r="DH56" s="167">
        <v>0</v>
      </c>
      <c r="DI56" s="167">
        <v>0</v>
      </c>
      <c r="DJ56" s="167">
        <v>0</v>
      </c>
      <c r="DK56" s="167">
        <v>0</v>
      </c>
      <c r="DL56" s="167">
        <v>0</v>
      </c>
      <c r="DM56" s="167">
        <v>0</v>
      </c>
      <c r="DN56" s="167">
        <v>0</v>
      </c>
      <c r="DO56" s="167">
        <v>0</v>
      </c>
      <c r="DP56" s="155">
        <v>0</v>
      </c>
      <c r="DQ56" s="155">
        <v>0</v>
      </c>
      <c r="DR56" s="155">
        <v>0</v>
      </c>
      <c r="DS56" s="155">
        <v>0</v>
      </c>
      <c r="DT56" s="5">
        <v>0</v>
      </c>
      <c r="DU56" s="173">
        <v>0</v>
      </c>
      <c r="DV56" s="173">
        <v>0</v>
      </c>
      <c r="DW56" s="173">
        <v>0</v>
      </c>
      <c r="DX56" s="173" t="s">
        <v>267</v>
      </c>
      <c r="DY56" s="173">
        <v>0</v>
      </c>
      <c r="DZ56" s="173">
        <v>0</v>
      </c>
      <c r="EA56" s="173">
        <v>0</v>
      </c>
      <c r="EB56" s="178">
        <v>2973</v>
      </c>
      <c r="EC56" s="178">
        <v>0</v>
      </c>
      <c r="ED56" s="178">
        <v>32</v>
      </c>
      <c r="EE56" s="178">
        <v>0</v>
      </c>
      <c r="EF56" s="178">
        <v>0</v>
      </c>
      <c r="EG56" s="178">
        <v>0</v>
      </c>
      <c r="EH56" s="178">
        <v>3005</v>
      </c>
      <c r="EI56" s="5">
        <v>0</v>
      </c>
      <c r="EJ56" s="5">
        <v>0</v>
      </c>
      <c r="EK56" s="5">
        <v>0</v>
      </c>
      <c r="EL56" s="5" t="e">
        <v>#DIV/0!</v>
      </c>
      <c r="EM56" s="5">
        <v>11</v>
      </c>
      <c r="EN56" s="5">
        <v>0</v>
      </c>
      <c r="EO56" s="5">
        <v>0</v>
      </c>
      <c r="EP56" s="5">
        <v>0</v>
      </c>
      <c r="EQ56" s="5">
        <v>0</v>
      </c>
      <c r="ER56" s="5">
        <v>0</v>
      </c>
      <c r="ES56" s="5">
        <v>41.5</v>
      </c>
      <c r="ET56" s="108">
        <v>23</v>
      </c>
      <c r="EU56" s="112">
        <v>0.3</v>
      </c>
      <c r="EV56" s="5">
        <v>13</v>
      </c>
      <c r="EW56" s="5">
        <v>70</v>
      </c>
      <c r="EX56" s="5">
        <v>70</v>
      </c>
      <c r="EY56" s="20">
        <v>7</v>
      </c>
      <c r="EZ56" s="385" t="s">
        <v>598</v>
      </c>
    </row>
    <row r="57" spans="1:156" ht="54" x14ac:dyDescent="0.25">
      <c r="A57" s="368" t="s">
        <v>52</v>
      </c>
      <c r="B57" s="372" t="s">
        <v>415</v>
      </c>
      <c r="C57" s="378" t="s">
        <v>52</v>
      </c>
      <c r="D57" s="378" t="s">
        <v>52</v>
      </c>
      <c r="E57" s="378" t="s">
        <v>416</v>
      </c>
      <c r="F57" s="378" t="s">
        <v>417</v>
      </c>
      <c r="G57" s="378" t="s">
        <v>271</v>
      </c>
      <c r="H57" s="378" t="s">
        <v>418</v>
      </c>
      <c r="I57" s="378" t="s">
        <v>419</v>
      </c>
      <c r="J57" s="378" t="s">
        <v>420</v>
      </c>
      <c r="K57" s="378" t="s">
        <v>421</v>
      </c>
      <c r="L57" s="378" t="s">
        <v>422</v>
      </c>
      <c r="M57" s="378" t="s">
        <v>52</v>
      </c>
      <c r="N57" s="378">
        <v>46470</v>
      </c>
      <c r="O57" s="378" t="s">
        <v>423</v>
      </c>
      <c r="P57" s="378" t="s">
        <v>424</v>
      </c>
      <c r="Q57" s="378" t="s">
        <v>425</v>
      </c>
      <c r="R57" s="378" t="s">
        <v>426</v>
      </c>
      <c r="S57" s="378" t="s">
        <v>426</v>
      </c>
      <c r="T57" s="378" t="s">
        <v>427</v>
      </c>
      <c r="U57" s="378" t="s">
        <v>428</v>
      </c>
      <c r="V57" s="378" t="s">
        <v>429</v>
      </c>
      <c r="W57" s="365">
        <v>23400</v>
      </c>
      <c r="X57" s="365">
        <v>18952</v>
      </c>
      <c r="Y57" s="365">
        <v>4448</v>
      </c>
      <c r="Z57" s="355">
        <v>4.6168087697929359</v>
      </c>
      <c r="AA57" s="355">
        <v>4.629080118694362</v>
      </c>
      <c r="AB57" s="325" t="s">
        <v>283</v>
      </c>
      <c r="AC57" s="325">
        <v>2.5952271340001998</v>
      </c>
      <c r="AD57" s="325" t="s">
        <v>430</v>
      </c>
      <c r="AE57" s="325">
        <v>23</v>
      </c>
      <c r="AF57" s="325">
        <v>5055</v>
      </c>
      <c r="AG57" s="325">
        <v>0</v>
      </c>
      <c r="AH57" s="325">
        <v>4105</v>
      </c>
      <c r="AI57" s="325">
        <v>0</v>
      </c>
      <c r="AJ57" s="146">
        <v>0.96310000000000007</v>
      </c>
      <c r="AK57" s="146">
        <v>0.95599999999999996</v>
      </c>
      <c r="AL57" s="146">
        <v>0.97670000000000001</v>
      </c>
      <c r="AM57" s="146">
        <v>0</v>
      </c>
      <c r="AN57" s="146">
        <v>0</v>
      </c>
      <c r="AO57" s="146">
        <v>0.94769999999999999</v>
      </c>
      <c r="AP57" s="146">
        <v>0.92320000000000002</v>
      </c>
      <c r="AQ57" s="146">
        <v>0</v>
      </c>
      <c r="AR57" s="156">
        <v>5269926.38</v>
      </c>
      <c r="AS57" s="156">
        <v>1053985.27</v>
      </c>
      <c r="AT57" s="156">
        <v>189717.34</v>
      </c>
      <c r="AU57" s="156">
        <v>2429123.75</v>
      </c>
      <c r="AV57" s="156">
        <v>145659.44</v>
      </c>
      <c r="AW57" s="156">
        <v>103243.58</v>
      </c>
      <c r="AX57" s="157">
        <v>179554.79</v>
      </c>
      <c r="AY57" s="156">
        <v>423795.04</v>
      </c>
      <c r="AZ57" s="156">
        <v>421713.34</v>
      </c>
      <c r="BA57" s="156">
        <v>423795.04</v>
      </c>
      <c r="BB57" s="156">
        <v>291191.46999999997</v>
      </c>
      <c r="BC57" s="156">
        <v>10881925.4</v>
      </c>
      <c r="BD57" s="156">
        <v>0</v>
      </c>
      <c r="BE57" s="156">
        <v>1999130.01</v>
      </c>
      <c r="BF57" s="156">
        <v>0</v>
      </c>
      <c r="BG57" s="156">
        <v>639914</v>
      </c>
      <c r="BH57" s="156">
        <v>0</v>
      </c>
      <c r="BI57" s="156">
        <v>0</v>
      </c>
      <c r="BJ57" s="156">
        <v>3265540.2</v>
      </c>
      <c r="BK57" s="156">
        <v>177996.24</v>
      </c>
      <c r="BL57" s="156">
        <v>0</v>
      </c>
      <c r="BM57" s="156">
        <v>1408065.66</v>
      </c>
      <c r="BN57" s="156">
        <v>494990.45</v>
      </c>
      <c r="BO57" s="156">
        <v>549673.12</v>
      </c>
      <c r="BP57" s="156">
        <v>908398.48</v>
      </c>
      <c r="BQ57" s="156">
        <v>357153.98</v>
      </c>
      <c r="BR57" s="156">
        <v>0</v>
      </c>
      <c r="BS57" s="156">
        <v>0</v>
      </c>
      <c r="BT57" s="156">
        <v>0</v>
      </c>
      <c r="BU57" s="156">
        <v>0</v>
      </c>
      <c r="BV57" s="156">
        <v>669186</v>
      </c>
      <c r="BW57" s="156">
        <v>0</v>
      </c>
      <c r="BX57" s="156">
        <v>297778.88</v>
      </c>
      <c r="BY57" s="156">
        <v>10767827.020000003</v>
      </c>
      <c r="BZ57" s="156">
        <v>2629208.83</v>
      </c>
      <c r="CA57" s="156">
        <v>4437</v>
      </c>
      <c r="CB57" s="156">
        <v>1685259.9</v>
      </c>
      <c r="CC57" s="156">
        <v>1090</v>
      </c>
      <c r="CD57" s="156">
        <v>943948.93000000017</v>
      </c>
      <c r="CE57" s="156">
        <v>3347</v>
      </c>
      <c r="CF57" s="156">
        <v>455</v>
      </c>
      <c r="CG57" s="156">
        <v>4550</v>
      </c>
      <c r="CH57" s="156">
        <v>0</v>
      </c>
      <c r="CI57" s="156">
        <v>0</v>
      </c>
      <c r="CJ57" s="156">
        <v>455</v>
      </c>
      <c r="CK57" s="156">
        <v>4550</v>
      </c>
      <c r="CL57" s="156">
        <v>507943.80000000005</v>
      </c>
      <c r="CM57" s="156">
        <v>101588.76000000001</v>
      </c>
      <c r="CN57" s="156">
        <v>18285.9768</v>
      </c>
      <c r="CO57" s="156">
        <v>627818.5368</v>
      </c>
      <c r="CP57" s="168">
        <v>32</v>
      </c>
      <c r="CQ57" s="168">
        <v>10</v>
      </c>
      <c r="CR57" s="168">
        <v>110</v>
      </c>
      <c r="CS57" s="168">
        <v>133</v>
      </c>
      <c r="CT57" s="168">
        <v>285</v>
      </c>
      <c r="CU57" s="168">
        <v>5645</v>
      </c>
      <c r="CV57" s="168">
        <v>15</v>
      </c>
      <c r="CW57" s="168">
        <v>4</v>
      </c>
      <c r="CX57" s="168">
        <v>1</v>
      </c>
      <c r="CY57" s="168">
        <v>20</v>
      </c>
      <c r="CZ57" s="168">
        <v>355</v>
      </c>
      <c r="DA57" s="168">
        <v>305</v>
      </c>
      <c r="DB57" s="168">
        <v>6000</v>
      </c>
      <c r="DC57" s="168">
        <v>530912.64</v>
      </c>
      <c r="DD57" s="168">
        <v>106182.52800000001</v>
      </c>
      <c r="DE57" s="168">
        <v>19112.855039999999</v>
      </c>
      <c r="DF57" s="168">
        <v>656208.02304</v>
      </c>
      <c r="DG57" s="168">
        <v>4375</v>
      </c>
      <c r="DH57" s="168">
        <v>7</v>
      </c>
      <c r="DI57" s="168">
        <v>41</v>
      </c>
      <c r="DJ57" s="168">
        <v>252</v>
      </c>
      <c r="DK57" s="168">
        <v>70</v>
      </c>
      <c r="DL57" s="168">
        <v>5</v>
      </c>
      <c r="DM57" s="168">
        <v>4</v>
      </c>
      <c r="DN57" s="168">
        <v>4754</v>
      </c>
      <c r="DO57" s="168">
        <v>74129</v>
      </c>
      <c r="DP57" s="156">
        <v>7467979.3200000003</v>
      </c>
      <c r="DQ57" s="156">
        <v>1493595.8640000001</v>
      </c>
      <c r="DR57" s="156">
        <v>268847.25552000006</v>
      </c>
      <c r="DS57" s="156">
        <v>9230422.4395199995</v>
      </c>
      <c r="DT57" s="31" t="s">
        <v>267</v>
      </c>
      <c r="DU57" s="174" t="s">
        <v>267</v>
      </c>
      <c r="DV57" s="174" t="s">
        <v>267</v>
      </c>
      <c r="DW57" s="174" t="s">
        <v>267</v>
      </c>
      <c r="DX57" s="174" t="s">
        <v>267</v>
      </c>
      <c r="DY57" s="174" t="s">
        <v>267</v>
      </c>
      <c r="DZ57" s="174" t="s">
        <v>267</v>
      </c>
      <c r="EA57" s="174" t="s">
        <v>267</v>
      </c>
      <c r="EB57" s="179">
        <v>5115</v>
      </c>
      <c r="EC57" s="179">
        <v>48</v>
      </c>
      <c r="ED57" s="179">
        <v>272</v>
      </c>
      <c r="EE57" s="179">
        <v>5</v>
      </c>
      <c r="EF57" s="179">
        <v>4</v>
      </c>
      <c r="EG57" s="179">
        <v>70</v>
      </c>
      <c r="EH57" s="179">
        <v>5514</v>
      </c>
      <c r="EI57" s="31">
        <v>2</v>
      </c>
      <c r="EJ57" s="31">
        <v>2</v>
      </c>
      <c r="EK57" s="31">
        <v>1</v>
      </c>
      <c r="EL57" s="31">
        <v>16.75</v>
      </c>
      <c r="EM57" s="31">
        <v>9</v>
      </c>
      <c r="EN57" s="31">
        <v>1</v>
      </c>
      <c r="EO57" s="31">
        <v>25</v>
      </c>
      <c r="EP57" s="31">
        <v>25</v>
      </c>
      <c r="EQ57" s="31">
        <v>0</v>
      </c>
      <c r="ER57" s="31">
        <v>0</v>
      </c>
      <c r="ES57" s="31">
        <v>77</v>
      </c>
      <c r="ET57" s="109">
        <v>16.75</v>
      </c>
      <c r="EU57" s="113">
        <v>0.25</v>
      </c>
      <c r="EV57" s="31">
        <v>28</v>
      </c>
      <c r="EW57" s="31">
        <v>140</v>
      </c>
      <c r="EX57" s="31">
        <v>140</v>
      </c>
      <c r="EY57" s="66">
        <v>1</v>
      </c>
      <c r="EZ57" s="385" t="s">
        <v>1926</v>
      </c>
    </row>
    <row r="58" spans="1:156" ht="30" x14ac:dyDescent="0.25">
      <c r="A58" s="368" t="s">
        <v>1625</v>
      </c>
      <c r="B58" s="373" t="s">
        <v>1624</v>
      </c>
      <c r="C58" s="378" t="s">
        <v>1625</v>
      </c>
      <c r="D58" s="378" t="s">
        <v>1625</v>
      </c>
      <c r="E58" s="378" t="s">
        <v>746</v>
      </c>
      <c r="F58" s="378" t="s">
        <v>591</v>
      </c>
      <c r="G58" s="378" t="s">
        <v>942</v>
      </c>
      <c r="H58" s="378" t="s">
        <v>1599</v>
      </c>
      <c r="I58" s="378" t="s">
        <v>1600</v>
      </c>
      <c r="J58" s="378" t="s">
        <v>1626</v>
      </c>
      <c r="K58" s="378" t="s">
        <v>1627</v>
      </c>
      <c r="L58" s="378" t="s">
        <v>1628</v>
      </c>
      <c r="M58" s="378" t="s">
        <v>1625</v>
      </c>
      <c r="N58" s="378">
        <v>49970</v>
      </c>
      <c r="O58" s="378" t="s">
        <v>1629</v>
      </c>
      <c r="P58" s="378" t="s">
        <v>1630</v>
      </c>
      <c r="Q58" s="378" t="s">
        <v>1631</v>
      </c>
      <c r="R58" s="378" t="s">
        <v>1632</v>
      </c>
      <c r="S58" s="378">
        <v>0</v>
      </c>
      <c r="T58" s="378" t="s">
        <v>1633</v>
      </c>
      <c r="U58" s="378" t="s">
        <v>1633</v>
      </c>
      <c r="V58" s="378" t="s">
        <v>1634</v>
      </c>
      <c r="W58" s="365">
        <v>2506</v>
      </c>
      <c r="X58" s="365">
        <v>692</v>
      </c>
      <c r="Y58" s="365">
        <v>1814</v>
      </c>
      <c r="Z58" s="355">
        <v>3.1598173515981736</v>
      </c>
      <c r="AA58" s="355">
        <v>3.7291666666666665</v>
      </c>
      <c r="AB58" s="325" t="s">
        <v>991</v>
      </c>
      <c r="AC58" s="325">
        <v>-1.1241531261972804</v>
      </c>
      <c r="AD58" s="325">
        <v>0</v>
      </c>
      <c r="AE58" s="325">
        <v>88</v>
      </c>
      <c r="AF58" s="325">
        <v>672</v>
      </c>
      <c r="AG58" s="325">
        <v>0</v>
      </c>
      <c r="AH58" s="325">
        <v>219</v>
      </c>
      <c r="AI58" s="325">
        <v>0</v>
      </c>
      <c r="AJ58" s="31">
        <v>0.98089999999999999</v>
      </c>
      <c r="AK58" s="31">
        <v>0.87599999999999989</v>
      </c>
      <c r="AL58" s="31">
        <v>0.96239999999999992</v>
      </c>
      <c r="AM58" s="31">
        <v>0</v>
      </c>
      <c r="AN58" s="31">
        <v>0</v>
      </c>
      <c r="AO58" s="31">
        <v>0.69789999999999996</v>
      </c>
      <c r="AP58" s="31">
        <v>0.51780000000000004</v>
      </c>
      <c r="AQ58" s="31">
        <v>0</v>
      </c>
      <c r="AR58" s="31">
        <v>155762.5</v>
      </c>
      <c r="AS58" s="31">
        <v>47645</v>
      </c>
      <c r="AT58" s="31">
        <v>7146.75</v>
      </c>
      <c r="AU58" s="31">
        <v>2597.4299999999998</v>
      </c>
      <c r="AV58" s="31">
        <v>414.13</v>
      </c>
      <c r="AW58" s="31">
        <v>0</v>
      </c>
      <c r="AX58" s="31">
        <v>548.57000000000005</v>
      </c>
      <c r="AY58" s="31">
        <v>0</v>
      </c>
      <c r="AZ58" s="31">
        <v>0</v>
      </c>
      <c r="BA58" s="31">
        <v>0</v>
      </c>
      <c r="BB58" s="31">
        <v>0</v>
      </c>
      <c r="BC58" s="37">
        <v>214114.38</v>
      </c>
      <c r="BD58" s="31">
        <v>0</v>
      </c>
      <c r="BE58" s="31">
        <v>153995</v>
      </c>
      <c r="BF58" s="31">
        <v>0</v>
      </c>
      <c r="BG58" s="31">
        <v>0</v>
      </c>
      <c r="BH58" s="31">
        <v>0</v>
      </c>
      <c r="BI58" s="31">
        <v>0</v>
      </c>
      <c r="BJ58" s="31">
        <v>233859.91</v>
      </c>
      <c r="BK58" s="31">
        <v>0</v>
      </c>
      <c r="BL58" s="31">
        <v>0</v>
      </c>
      <c r="BM58" s="31">
        <v>0</v>
      </c>
      <c r="BN58" s="31">
        <v>0</v>
      </c>
      <c r="BO58" s="31">
        <v>5244</v>
      </c>
      <c r="BP58" s="31">
        <v>16500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22072</v>
      </c>
      <c r="BW58" s="31">
        <v>0</v>
      </c>
      <c r="BX58" s="31">
        <v>0</v>
      </c>
      <c r="BY58" s="31">
        <v>431670.91000000003</v>
      </c>
      <c r="BZ58" s="31">
        <v>27707.94</v>
      </c>
      <c r="CA58" s="31">
        <v>19</v>
      </c>
      <c r="CB58" s="31">
        <v>13507.61</v>
      </c>
      <c r="CC58" s="31">
        <v>15</v>
      </c>
      <c r="CD58" s="31">
        <v>14200.329999999998</v>
      </c>
      <c r="CE58" s="31">
        <v>4</v>
      </c>
      <c r="CF58" s="31">
        <v>0</v>
      </c>
      <c r="CG58" s="31">
        <v>0</v>
      </c>
      <c r="CH58" s="31">
        <v>0</v>
      </c>
      <c r="CI58" s="31">
        <v>0</v>
      </c>
      <c r="CJ58" s="31">
        <v>0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343</v>
      </c>
      <c r="CS58" s="31">
        <v>0</v>
      </c>
      <c r="CT58" s="31">
        <v>343</v>
      </c>
      <c r="CU58" s="31">
        <v>5145</v>
      </c>
      <c r="CV58" s="31">
        <v>0</v>
      </c>
      <c r="CW58" s="31">
        <v>0</v>
      </c>
      <c r="CX58" s="31">
        <v>0</v>
      </c>
      <c r="CY58" s="31">
        <v>0</v>
      </c>
      <c r="CZ58" s="31">
        <v>0</v>
      </c>
      <c r="DA58" s="31">
        <v>343</v>
      </c>
      <c r="DB58" s="31">
        <v>5145</v>
      </c>
      <c r="DC58" s="31">
        <v>263670.96000000002</v>
      </c>
      <c r="DD58" s="31">
        <v>52734.19200000001</v>
      </c>
      <c r="DE58" s="31">
        <v>9492.154559999999</v>
      </c>
      <c r="DF58" s="31">
        <v>325897.30656</v>
      </c>
      <c r="DG58" s="31">
        <v>0</v>
      </c>
      <c r="DH58" s="31">
        <v>0</v>
      </c>
      <c r="DI58" s="31">
        <v>0</v>
      </c>
      <c r="DJ58" s="31">
        <v>0</v>
      </c>
      <c r="DK58" s="31">
        <v>0</v>
      </c>
      <c r="DL58" s="31">
        <v>0</v>
      </c>
      <c r="DM58" s="31">
        <v>0</v>
      </c>
      <c r="DN58" s="31">
        <v>0</v>
      </c>
      <c r="DO58" s="31">
        <v>0</v>
      </c>
      <c r="DP58" s="31">
        <v>0</v>
      </c>
      <c r="DQ58" s="31">
        <v>0</v>
      </c>
      <c r="DR58" s="31">
        <v>0</v>
      </c>
      <c r="DS58" s="31">
        <v>0</v>
      </c>
      <c r="DT58" s="31">
        <v>0</v>
      </c>
      <c r="DU58" s="31">
        <v>0</v>
      </c>
      <c r="DV58" s="31">
        <v>0</v>
      </c>
      <c r="DW58" s="31" t="s">
        <v>267</v>
      </c>
      <c r="DX58" s="31" t="s">
        <v>267</v>
      </c>
      <c r="DY58" s="31">
        <v>0</v>
      </c>
      <c r="DZ58" s="31">
        <v>0</v>
      </c>
      <c r="EA58" s="31">
        <v>0</v>
      </c>
      <c r="EB58" s="31">
        <v>343</v>
      </c>
      <c r="EC58" s="31">
        <v>0</v>
      </c>
      <c r="ED58" s="31">
        <v>0</v>
      </c>
      <c r="EE58" s="31">
        <v>0</v>
      </c>
      <c r="EF58" s="31">
        <v>0</v>
      </c>
      <c r="EG58" s="31">
        <v>0</v>
      </c>
      <c r="EH58" s="37">
        <v>343</v>
      </c>
      <c r="EI58" s="31">
        <v>0</v>
      </c>
      <c r="EJ58" s="31">
        <v>0</v>
      </c>
      <c r="EK58" s="31">
        <v>0</v>
      </c>
      <c r="EL58" s="31" t="e">
        <v>#DIV/0!</v>
      </c>
      <c r="EM58" s="31">
        <v>3</v>
      </c>
      <c r="EN58" s="31">
        <v>1</v>
      </c>
      <c r="EO58" s="31">
        <v>5</v>
      </c>
      <c r="EP58" s="31">
        <v>0</v>
      </c>
      <c r="EQ58" s="31" t="s">
        <v>1635</v>
      </c>
      <c r="ER58" s="31">
        <v>0</v>
      </c>
      <c r="ES58" s="31">
        <v>7.1</v>
      </c>
      <c r="ET58" s="31">
        <v>0</v>
      </c>
      <c r="EU58" s="31">
        <v>0.3</v>
      </c>
      <c r="EV58" s="31">
        <v>10</v>
      </c>
      <c r="EW58" s="31">
        <v>24</v>
      </c>
      <c r="EX58" s="31">
        <v>24</v>
      </c>
      <c r="EY58" s="31">
        <v>5</v>
      </c>
      <c r="EZ58" s="385" t="s">
        <v>598</v>
      </c>
    </row>
    <row r="59" spans="1:156" ht="27" customHeight="1" x14ac:dyDescent="0.25">
      <c r="A59" s="368" t="s">
        <v>54</v>
      </c>
      <c r="B59" s="372" t="s">
        <v>941</v>
      </c>
      <c r="C59" s="378" t="s">
        <v>54</v>
      </c>
      <c r="D59" s="378" t="s">
        <v>54</v>
      </c>
      <c r="E59" s="378" t="s">
        <v>604</v>
      </c>
      <c r="F59" s="378" t="s">
        <v>591</v>
      </c>
      <c r="G59" s="378" t="s">
        <v>942</v>
      </c>
      <c r="H59" s="378" t="s">
        <v>290</v>
      </c>
      <c r="I59" s="378" t="s">
        <v>605</v>
      </c>
      <c r="J59" s="378" t="s">
        <v>943</v>
      </c>
      <c r="K59" s="378" t="s">
        <v>944</v>
      </c>
      <c r="L59" s="378" t="s">
        <v>945</v>
      </c>
      <c r="M59" s="378" t="s">
        <v>54</v>
      </c>
      <c r="N59" s="378">
        <v>49460</v>
      </c>
      <c r="O59" s="378" t="s">
        <v>946</v>
      </c>
      <c r="P59" s="378" t="s">
        <v>947</v>
      </c>
      <c r="Q59" s="378" t="s">
        <v>947</v>
      </c>
      <c r="R59" s="378" t="s">
        <v>948</v>
      </c>
      <c r="S59" s="378">
        <v>0</v>
      </c>
      <c r="T59" s="378" t="s">
        <v>949</v>
      </c>
      <c r="U59" s="378" t="s">
        <v>949</v>
      </c>
      <c r="V59" s="378" t="s">
        <v>950</v>
      </c>
      <c r="W59" s="365">
        <v>3957</v>
      </c>
      <c r="X59" s="365">
        <v>3784</v>
      </c>
      <c r="Y59" s="365">
        <v>173</v>
      </c>
      <c r="Z59" s="355">
        <v>3.7354392892398813</v>
      </c>
      <c r="AA59" s="355">
        <v>3.736543909348442</v>
      </c>
      <c r="AB59" s="325" t="s">
        <v>283</v>
      </c>
      <c r="AC59" s="325">
        <v>0.77175880740740777</v>
      </c>
      <c r="AD59" s="325" t="s">
        <v>951</v>
      </c>
      <c r="AE59" s="325">
        <v>8</v>
      </c>
      <c r="AF59" s="325">
        <v>1059</v>
      </c>
      <c r="AG59" s="325">
        <v>0</v>
      </c>
      <c r="AH59" s="325">
        <v>1013</v>
      </c>
      <c r="AI59" s="325">
        <v>0</v>
      </c>
      <c r="AJ59" s="146">
        <v>0.9951000000000001</v>
      </c>
      <c r="AK59" s="146">
        <v>0.82900000000000007</v>
      </c>
      <c r="AL59" s="146">
        <v>0</v>
      </c>
      <c r="AM59" s="146">
        <v>0</v>
      </c>
      <c r="AN59" s="146">
        <v>0</v>
      </c>
      <c r="AO59" s="146">
        <v>0.96970000000000001</v>
      </c>
      <c r="AP59" s="146">
        <v>0.94520000000000004</v>
      </c>
      <c r="AQ59" s="146">
        <v>0</v>
      </c>
      <c r="AR59" s="156">
        <v>688433.88</v>
      </c>
      <c r="AS59" s="156">
        <v>191544.22</v>
      </c>
      <c r="AT59" s="156">
        <v>9889.76</v>
      </c>
      <c r="AU59" s="156">
        <v>20376.14</v>
      </c>
      <c r="AV59" s="156">
        <v>20160</v>
      </c>
      <c r="AW59" s="156">
        <v>0</v>
      </c>
      <c r="AX59" s="157">
        <v>0</v>
      </c>
      <c r="AY59" s="156">
        <v>0</v>
      </c>
      <c r="AZ59" s="156">
        <v>0</v>
      </c>
      <c r="BA59" s="156">
        <v>0</v>
      </c>
      <c r="BB59" s="156">
        <v>0</v>
      </c>
      <c r="BC59" s="156">
        <v>930404</v>
      </c>
      <c r="BD59" s="156">
        <v>0</v>
      </c>
      <c r="BE59" s="156">
        <v>659456.75</v>
      </c>
      <c r="BF59" s="156">
        <v>0</v>
      </c>
      <c r="BG59" s="156">
        <v>32117</v>
      </c>
      <c r="BH59" s="156">
        <v>0</v>
      </c>
      <c r="BI59" s="156">
        <v>0</v>
      </c>
      <c r="BJ59" s="156">
        <v>307184.8</v>
      </c>
      <c r="BK59" s="156">
        <v>0</v>
      </c>
      <c r="BL59" s="156">
        <v>0</v>
      </c>
      <c r="BM59" s="156">
        <v>0</v>
      </c>
      <c r="BN59" s="156">
        <v>51123.85</v>
      </c>
      <c r="BO59" s="156">
        <v>91233.9</v>
      </c>
      <c r="BP59" s="156">
        <v>21373</v>
      </c>
      <c r="BQ59" s="156">
        <v>0</v>
      </c>
      <c r="BR59" s="156">
        <v>0</v>
      </c>
      <c r="BS59" s="156">
        <v>0</v>
      </c>
      <c r="BT59" s="156">
        <v>0</v>
      </c>
      <c r="BU59" s="156">
        <v>0</v>
      </c>
      <c r="BV59" s="156">
        <v>45665.35</v>
      </c>
      <c r="BW59" s="156">
        <v>0</v>
      </c>
      <c r="BX59" s="156">
        <v>0</v>
      </c>
      <c r="BY59" s="156">
        <v>1208154.6500000001</v>
      </c>
      <c r="BZ59" s="156">
        <v>829862.36</v>
      </c>
      <c r="CA59" s="156">
        <v>676</v>
      </c>
      <c r="CB59" s="156">
        <v>226617.60000000001</v>
      </c>
      <c r="CC59" s="156">
        <v>319</v>
      </c>
      <c r="CD59" s="156">
        <v>603244.76</v>
      </c>
      <c r="CE59" s="156">
        <v>357</v>
      </c>
      <c r="CF59" s="156">
        <v>1544</v>
      </c>
      <c r="CG59" s="156">
        <v>20480</v>
      </c>
      <c r="CH59" s="156">
        <v>0</v>
      </c>
      <c r="CI59" s="156">
        <v>0</v>
      </c>
      <c r="CJ59" s="156">
        <v>1544</v>
      </c>
      <c r="CK59" s="156">
        <v>20480</v>
      </c>
      <c r="CL59" s="156">
        <v>1124690.28</v>
      </c>
      <c r="CM59" s="156">
        <v>224938.05600000001</v>
      </c>
      <c r="CN59" s="156">
        <v>40488.850080000004</v>
      </c>
      <c r="CO59" s="156">
        <v>1390117.1860800001</v>
      </c>
      <c r="CP59" s="168">
        <v>0</v>
      </c>
      <c r="CQ59" s="168">
        <v>0</v>
      </c>
      <c r="CR59" s="168">
        <v>0</v>
      </c>
      <c r="CS59" s="168">
        <v>0</v>
      </c>
      <c r="CT59" s="168">
        <v>0</v>
      </c>
      <c r="CU59" s="168">
        <v>0</v>
      </c>
      <c r="CV59" s="168">
        <v>0</v>
      </c>
      <c r="CW59" s="168">
        <v>0</v>
      </c>
      <c r="CX59" s="168">
        <v>0</v>
      </c>
      <c r="CY59" s="168">
        <v>0</v>
      </c>
      <c r="CZ59" s="168">
        <v>0</v>
      </c>
      <c r="DA59" s="168">
        <v>0</v>
      </c>
      <c r="DB59" s="168">
        <v>0</v>
      </c>
      <c r="DC59" s="168">
        <v>0</v>
      </c>
      <c r="DD59" s="168">
        <v>0</v>
      </c>
      <c r="DE59" s="168">
        <v>0</v>
      </c>
      <c r="DF59" s="168">
        <v>0</v>
      </c>
      <c r="DG59" s="168">
        <v>0</v>
      </c>
      <c r="DH59" s="168">
        <v>0</v>
      </c>
      <c r="DI59" s="168">
        <v>0</v>
      </c>
      <c r="DJ59" s="168">
        <v>0</v>
      </c>
      <c r="DK59" s="168">
        <v>0</v>
      </c>
      <c r="DL59" s="168">
        <v>0</v>
      </c>
      <c r="DM59" s="168">
        <v>0</v>
      </c>
      <c r="DN59" s="168">
        <v>0</v>
      </c>
      <c r="DO59" s="168">
        <v>0</v>
      </c>
      <c r="DP59" s="156">
        <v>0</v>
      </c>
      <c r="DQ59" s="156">
        <v>0</v>
      </c>
      <c r="DR59" s="156">
        <v>0</v>
      </c>
      <c r="DS59" s="156">
        <v>0</v>
      </c>
      <c r="DT59" s="31" t="s">
        <v>267</v>
      </c>
      <c r="DU59" s="174">
        <v>0</v>
      </c>
      <c r="DV59" s="174">
        <v>0</v>
      </c>
      <c r="DW59" s="174">
        <v>0</v>
      </c>
      <c r="DX59" s="174" t="s">
        <v>267</v>
      </c>
      <c r="DY59" s="174">
        <v>0</v>
      </c>
      <c r="DZ59" s="174">
        <v>0</v>
      </c>
      <c r="EA59" s="174">
        <v>0</v>
      </c>
      <c r="EB59" s="179">
        <v>1544</v>
      </c>
      <c r="EC59" s="179">
        <v>0</v>
      </c>
      <c r="ED59" s="179">
        <v>0</v>
      </c>
      <c r="EE59" s="179">
        <v>0</v>
      </c>
      <c r="EF59" s="179">
        <v>0</v>
      </c>
      <c r="EG59" s="179">
        <v>0</v>
      </c>
      <c r="EH59" s="179">
        <v>1544</v>
      </c>
      <c r="EI59" s="31">
        <v>0</v>
      </c>
      <c r="EJ59" s="31">
        <v>0</v>
      </c>
      <c r="EK59" s="31">
        <v>0</v>
      </c>
      <c r="EL59" s="31" t="e">
        <v>#DIV/0!</v>
      </c>
      <c r="EM59" s="31">
        <v>3</v>
      </c>
      <c r="EN59" s="31">
        <v>1</v>
      </c>
      <c r="EO59" s="31">
        <v>8</v>
      </c>
      <c r="EP59" s="31">
        <v>0</v>
      </c>
      <c r="EQ59" s="31">
        <v>0</v>
      </c>
      <c r="ER59" s="31">
        <v>0</v>
      </c>
      <c r="ES59" s="31">
        <v>33.07</v>
      </c>
      <c r="ET59" s="109">
        <v>18.399999999999999</v>
      </c>
      <c r="EU59" s="113">
        <v>0.2</v>
      </c>
      <c r="EV59" s="31">
        <v>6</v>
      </c>
      <c r="EW59" s="31">
        <v>42</v>
      </c>
      <c r="EX59" s="31">
        <v>42</v>
      </c>
      <c r="EY59" s="66">
        <v>5</v>
      </c>
      <c r="EZ59" s="385" t="s">
        <v>598</v>
      </c>
    </row>
    <row r="60" spans="1:156" ht="40.5" x14ac:dyDescent="0.25">
      <c r="A60" s="368" t="s">
        <v>55</v>
      </c>
      <c r="B60" s="372" t="s">
        <v>431</v>
      </c>
      <c r="C60" s="378" t="s">
        <v>55</v>
      </c>
      <c r="D60" s="378" t="s">
        <v>55</v>
      </c>
      <c r="E60" s="378" t="s">
        <v>432</v>
      </c>
      <c r="F60" s="378" t="s">
        <v>433</v>
      </c>
      <c r="G60" s="378" t="s">
        <v>434</v>
      </c>
      <c r="H60" s="378" t="s">
        <v>435</v>
      </c>
      <c r="I60" s="378" t="s">
        <v>436</v>
      </c>
      <c r="J60" s="378" t="s">
        <v>437</v>
      </c>
      <c r="K60" s="378" t="s">
        <v>438</v>
      </c>
      <c r="L60" s="378" t="s">
        <v>439</v>
      </c>
      <c r="M60" s="378" t="s">
        <v>55</v>
      </c>
      <c r="N60" s="378">
        <v>46900</v>
      </c>
      <c r="O60" s="378" t="s">
        <v>440</v>
      </c>
      <c r="P60" s="378" t="s">
        <v>441</v>
      </c>
      <c r="Q60" s="378">
        <v>0</v>
      </c>
      <c r="R60" s="378" t="s">
        <v>442</v>
      </c>
      <c r="S60" s="378" t="s">
        <v>442</v>
      </c>
      <c r="T60" s="378" t="s">
        <v>443</v>
      </c>
      <c r="U60" s="378" t="s">
        <v>443</v>
      </c>
      <c r="V60" s="378" t="s">
        <v>444</v>
      </c>
      <c r="W60" s="365">
        <v>15137</v>
      </c>
      <c r="X60" s="365">
        <v>9265</v>
      </c>
      <c r="Y60" s="365">
        <v>5872</v>
      </c>
      <c r="Z60" s="355">
        <v>3.9059865092748733</v>
      </c>
      <c r="AA60" s="355">
        <v>3.9265888456549933</v>
      </c>
      <c r="AB60" s="325" t="s">
        <v>283</v>
      </c>
      <c r="AC60" s="325">
        <v>1.7564501622104878</v>
      </c>
      <c r="AD60" s="325" t="s">
        <v>445</v>
      </c>
      <c r="AE60" s="325">
        <v>156</v>
      </c>
      <c r="AF60" s="325">
        <v>3855</v>
      </c>
      <c r="AG60" s="325">
        <v>0</v>
      </c>
      <c r="AH60" s="325">
        <v>2372</v>
      </c>
      <c r="AI60" s="325">
        <v>0</v>
      </c>
      <c r="AJ60" s="146">
        <v>0.98739999999999994</v>
      </c>
      <c r="AK60" s="146">
        <v>0.9637</v>
      </c>
      <c r="AL60" s="146">
        <v>0</v>
      </c>
      <c r="AM60" s="146">
        <v>0</v>
      </c>
      <c r="AN60" s="146">
        <v>0</v>
      </c>
      <c r="AO60" s="146">
        <v>0.97399999999999998</v>
      </c>
      <c r="AP60" s="146">
        <v>0.93149999999999999</v>
      </c>
      <c r="AQ60" s="146">
        <v>0</v>
      </c>
      <c r="AR60" s="156">
        <v>2925511.09</v>
      </c>
      <c r="AS60" s="156">
        <v>558551.51</v>
      </c>
      <c r="AT60" s="156">
        <v>104119.55</v>
      </c>
      <c r="AU60" s="156">
        <v>76249.56</v>
      </c>
      <c r="AV60" s="156">
        <v>38855.32</v>
      </c>
      <c r="AW60" s="156">
        <v>297015</v>
      </c>
      <c r="AX60" s="157">
        <v>40736.83</v>
      </c>
      <c r="AY60" s="156">
        <v>31717.06</v>
      </c>
      <c r="AZ60" s="156">
        <v>131914.23999999999</v>
      </c>
      <c r="BA60" s="156">
        <v>31717.06</v>
      </c>
      <c r="BB60" s="156">
        <v>116784.91</v>
      </c>
      <c r="BC60" s="156">
        <v>4516284.5200000005</v>
      </c>
      <c r="BD60" s="156">
        <v>0</v>
      </c>
      <c r="BE60" s="156">
        <v>0</v>
      </c>
      <c r="BF60" s="156">
        <v>0</v>
      </c>
      <c r="BG60" s="156">
        <v>54834</v>
      </c>
      <c r="BH60" s="156">
        <v>0</v>
      </c>
      <c r="BI60" s="156">
        <v>1825940.68</v>
      </c>
      <c r="BJ60" s="156">
        <v>0</v>
      </c>
      <c r="BK60" s="156">
        <v>0</v>
      </c>
      <c r="BL60" s="156">
        <v>0</v>
      </c>
      <c r="BM60" s="156">
        <v>755640.28</v>
      </c>
      <c r="BN60" s="156">
        <v>0</v>
      </c>
      <c r="BO60" s="156">
        <v>378335.03</v>
      </c>
      <c r="BP60" s="156">
        <v>110207.23</v>
      </c>
      <c r="BQ60" s="156">
        <v>62493</v>
      </c>
      <c r="BR60" s="156">
        <v>748720.49</v>
      </c>
      <c r="BS60" s="156">
        <v>0</v>
      </c>
      <c r="BT60" s="156">
        <v>0</v>
      </c>
      <c r="BU60" s="156">
        <v>0</v>
      </c>
      <c r="BV60" s="156">
        <v>169687.85</v>
      </c>
      <c r="BW60" s="156">
        <v>0</v>
      </c>
      <c r="BX60" s="156">
        <v>100845.9</v>
      </c>
      <c r="BY60" s="156">
        <v>4206704.46</v>
      </c>
      <c r="BZ60" s="156">
        <v>1588762.8449999704</v>
      </c>
      <c r="CA60" s="156">
        <v>545</v>
      </c>
      <c r="CB60" s="156">
        <v>380711.18</v>
      </c>
      <c r="CC60" s="156">
        <v>296</v>
      </c>
      <c r="CD60" s="156">
        <v>1208051.6649999705</v>
      </c>
      <c r="CE60" s="156">
        <v>249</v>
      </c>
      <c r="CF60" s="156">
        <v>78</v>
      </c>
      <c r="CG60" s="156">
        <v>0</v>
      </c>
      <c r="CH60" s="156">
        <v>0</v>
      </c>
      <c r="CI60" s="156">
        <v>0</v>
      </c>
      <c r="CJ60" s="156">
        <v>78</v>
      </c>
      <c r="CK60" s="156">
        <v>0</v>
      </c>
      <c r="CL60" s="156">
        <v>0</v>
      </c>
      <c r="CM60" s="156">
        <v>0</v>
      </c>
      <c r="CN60" s="156">
        <v>0</v>
      </c>
      <c r="CO60" s="156">
        <v>0</v>
      </c>
      <c r="CP60" s="168">
        <v>0</v>
      </c>
      <c r="CQ60" s="168">
        <v>155</v>
      </c>
      <c r="CR60" s="168">
        <v>2123</v>
      </c>
      <c r="CS60" s="168">
        <v>401</v>
      </c>
      <c r="CT60" s="168">
        <v>2679</v>
      </c>
      <c r="CU60" s="168">
        <v>45425</v>
      </c>
      <c r="CV60" s="168">
        <v>74</v>
      </c>
      <c r="CW60" s="168">
        <v>13</v>
      </c>
      <c r="CX60" s="168">
        <v>9</v>
      </c>
      <c r="CY60" s="168">
        <v>96</v>
      </c>
      <c r="CZ60" s="168">
        <v>1640</v>
      </c>
      <c r="DA60" s="168">
        <v>2775</v>
      </c>
      <c r="DB60" s="168">
        <v>47065</v>
      </c>
      <c r="DC60" s="168">
        <v>3257292.9600000004</v>
      </c>
      <c r="DD60" s="168">
        <v>651458.59200000006</v>
      </c>
      <c r="DE60" s="168">
        <v>117262.54655999999</v>
      </c>
      <c r="DF60" s="168">
        <v>4026014.0985600003</v>
      </c>
      <c r="DG60" s="168">
        <v>482</v>
      </c>
      <c r="DH60" s="168">
        <v>4</v>
      </c>
      <c r="DI60" s="168">
        <v>3</v>
      </c>
      <c r="DJ60" s="168">
        <v>88</v>
      </c>
      <c r="DK60" s="168">
        <v>1</v>
      </c>
      <c r="DL60" s="168">
        <v>15</v>
      </c>
      <c r="DM60" s="168">
        <v>8</v>
      </c>
      <c r="DN60" s="168">
        <v>601</v>
      </c>
      <c r="DO60" s="168">
        <v>14361</v>
      </c>
      <c r="DP60" s="156">
        <v>979113.84</v>
      </c>
      <c r="DQ60" s="156">
        <v>195822.76800000001</v>
      </c>
      <c r="DR60" s="156">
        <v>35248.098239999985</v>
      </c>
      <c r="DS60" s="156">
        <v>1210184.70624</v>
      </c>
      <c r="DT60" s="31">
        <v>0</v>
      </c>
      <c r="DU60" s="174">
        <v>0</v>
      </c>
      <c r="DV60" s="174">
        <v>0</v>
      </c>
      <c r="DW60" s="174" t="s">
        <v>267</v>
      </c>
      <c r="DX60" s="174" t="s">
        <v>267</v>
      </c>
      <c r="DY60" s="174">
        <v>0</v>
      </c>
      <c r="DZ60" s="174" t="s">
        <v>267</v>
      </c>
      <c r="EA60" s="174" t="s">
        <v>267</v>
      </c>
      <c r="EB60" s="179">
        <v>3239</v>
      </c>
      <c r="EC60" s="179">
        <v>7</v>
      </c>
      <c r="ED60" s="179">
        <v>184</v>
      </c>
      <c r="EE60" s="179">
        <v>15</v>
      </c>
      <c r="EF60" s="179">
        <v>8</v>
      </c>
      <c r="EG60" s="179">
        <v>1</v>
      </c>
      <c r="EH60" s="179">
        <v>3454</v>
      </c>
      <c r="EI60" s="31">
        <v>0</v>
      </c>
      <c r="EJ60" s="31">
        <v>0</v>
      </c>
      <c r="EK60" s="31">
        <v>0</v>
      </c>
      <c r="EL60" s="31">
        <v>24</v>
      </c>
      <c r="EM60" s="31">
        <v>2</v>
      </c>
      <c r="EN60" s="31">
        <v>3</v>
      </c>
      <c r="EO60" s="31">
        <v>30</v>
      </c>
      <c r="EP60" s="31">
        <v>2</v>
      </c>
      <c r="EQ60" s="31">
        <v>0</v>
      </c>
      <c r="ER60" s="31">
        <v>0</v>
      </c>
      <c r="ES60" s="31">
        <v>58</v>
      </c>
      <c r="ET60" s="109">
        <v>24</v>
      </c>
      <c r="EU60" s="113">
        <v>0.4</v>
      </c>
      <c r="EV60" s="31">
        <v>15</v>
      </c>
      <c r="EW60" s="31">
        <v>168</v>
      </c>
      <c r="EX60" s="31">
        <v>168</v>
      </c>
      <c r="EY60" s="66">
        <v>2</v>
      </c>
      <c r="EZ60" s="385" t="s">
        <v>1926</v>
      </c>
    </row>
    <row r="61" spans="1:156" ht="30" x14ac:dyDescent="0.25">
      <c r="A61" s="368" t="s">
        <v>56</v>
      </c>
      <c r="B61" s="372" t="s">
        <v>952</v>
      </c>
      <c r="C61" s="378" t="s">
        <v>56</v>
      </c>
      <c r="D61" s="378" t="s">
        <v>56</v>
      </c>
      <c r="E61" s="378" t="s">
        <v>953</v>
      </c>
      <c r="F61" s="378" t="s">
        <v>954</v>
      </c>
      <c r="G61" s="378" t="s">
        <v>942</v>
      </c>
      <c r="H61" s="378" t="s">
        <v>955</v>
      </c>
      <c r="I61" s="378" t="s">
        <v>956</v>
      </c>
      <c r="J61" s="378" t="s">
        <v>957</v>
      </c>
      <c r="K61" s="378" t="s">
        <v>958</v>
      </c>
      <c r="L61" s="378" t="s">
        <v>959</v>
      </c>
      <c r="M61" s="378" t="s">
        <v>56</v>
      </c>
      <c r="N61" s="378">
        <v>49500</v>
      </c>
      <c r="O61" s="378" t="s">
        <v>960</v>
      </c>
      <c r="P61" s="378" t="s">
        <v>961</v>
      </c>
      <c r="Q61" s="378" t="s">
        <v>962</v>
      </c>
      <c r="R61" s="378" t="s">
        <v>963</v>
      </c>
      <c r="S61" s="378" t="s">
        <v>963</v>
      </c>
      <c r="T61" s="378" t="s">
        <v>964</v>
      </c>
      <c r="U61" s="378" t="s">
        <v>964</v>
      </c>
      <c r="V61" s="378" t="s">
        <v>965</v>
      </c>
      <c r="W61" s="365">
        <v>14632</v>
      </c>
      <c r="X61" s="365">
        <v>10590</v>
      </c>
      <c r="Y61" s="365">
        <v>4042</v>
      </c>
      <c r="Z61" s="355">
        <v>4.2667203867848507</v>
      </c>
      <c r="AA61" s="355">
        <v>4.4555420219244821</v>
      </c>
      <c r="AB61" s="325" t="s">
        <v>283</v>
      </c>
      <c r="AC61" s="325">
        <v>2.721825788504928</v>
      </c>
      <c r="AD61" s="325" t="s">
        <v>966</v>
      </c>
      <c r="AE61" s="325">
        <v>57</v>
      </c>
      <c r="AF61" s="325">
        <v>3284</v>
      </c>
      <c r="AG61" s="325">
        <v>0</v>
      </c>
      <c r="AH61" s="325">
        <v>2482</v>
      </c>
      <c r="AI61" s="325">
        <v>0</v>
      </c>
      <c r="AJ61" s="146">
        <v>0.9890000000000001</v>
      </c>
      <c r="AK61" s="146">
        <v>0.9323999999999999</v>
      </c>
      <c r="AL61" s="146">
        <v>0.97840000000000005</v>
      </c>
      <c r="AM61" s="146">
        <v>0</v>
      </c>
      <c r="AN61" s="146">
        <v>0</v>
      </c>
      <c r="AO61" s="146">
        <v>0.91379999999999995</v>
      </c>
      <c r="AP61" s="146">
        <v>0.86960000000000004</v>
      </c>
      <c r="AQ61" s="146">
        <v>0</v>
      </c>
      <c r="AR61" s="156">
        <v>3083817.7</v>
      </c>
      <c r="AS61" s="156">
        <v>481110.66</v>
      </c>
      <c r="AT61" s="156">
        <v>68299.05</v>
      </c>
      <c r="AU61" s="156">
        <v>451195.29</v>
      </c>
      <c r="AV61" s="156">
        <v>31908.78</v>
      </c>
      <c r="AW61" s="156">
        <v>0</v>
      </c>
      <c r="AX61" s="157">
        <v>0</v>
      </c>
      <c r="AY61" s="156">
        <v>0</v>
      </c>
      <c r="AZ61" s="156">
        <v>337755</v>
      </c>
      <c r="BA61" s="156">
        <v>0</v>
      </c>
      <c r="BB61" s="156">
        <v>216638.47</v>
      </c>
      <c r="BC61" s="156">
        <v>4670724.95</v>
      </c>
      <c r="BD61" s="156">
        <v>0</v>
      </c>
      <c r="BE61" s="156">
        <v>3980688</v>
      </c>
      <c r="BF61" s="156">
        <v>0</v>
      </c>
      <c r="BG61" s="156">
        <v>0</v>
      </c>
      <c r="BH61" s="156">
        <v>0</v>
      </c>
      <c r="BI61" s="156">
        <v>0</v>
      </c>
      <c r="BJ61" s="156">
        <v>1014824</v>
      </c>
      <c r="BK61" s="156">
        <v>5000</v>
      </c>
      <c r="BL61" s="156">
        <v>0</v>
      </c>
      <c r="BM61" s="156">
        <v>144255</v>
      </c>
      <c r="BN61" s="156">
        <v>81915</v>
      </c>
      <c r="BO61" s="156">
        <v>307763</v>
      </c>
      <c r="BP61" s="156">
        <v>57086</v>
      </c>
      <c r="BQ61" s="156">
        <v>0</v>
      </c>
      <c r="BR61" s="156">
        <v>0</v>
      </c>
      <c r="BS61" s="156">
        <v>0</v>
      </c>
      <c r="BT61" s="156">
        <v>0</v>
      </c>
      <c r="BU61" s="156">
        <v>0</v>
      </c>
      <c r="BV61" s="156">
        <v>197610</v>
      </c>
      <c r="BW61" s="156">
        <v>0</v>
      </c>
      <c r="BX61" s="156">
        <v>0</v>
      </c>
      <c r="BY61" s="156">
        <v>5789141</v>
      </c>
      <c r="BZ61" s="156">
        <v>9085601.2699999996</v>
      </c>
      <c r="CA61" s="156">
        <v>2979</v>
      </c>
      <c r="CB61" s="156">
        <v>1626100.78</v>
      </c>
      <c r="CC61" s="156">
        <v>1477</v>
      </c>
      <c r="CD61" s="156">
        <v>7459500.4899999993</v>
      </c>
      <c r="CE61" s="156">
        <v>1502</v>
      </c>
      <c r="CF61" s="156">
        <v>345</v>
      </c>
      <c r="CG61" s="156">
        <v>0</v>
      </c>
      <c r="CH61" s="156">
        <v>0</v>
      </c>
      <c r="CI61" s="156">
        <v>0</v>
      </c>
      <c r="CJ61" s="156">
        <v>345</v>
      </c>
      <c r="CK61" s="156">
        <v>0</v>
      </c>
      <c r="CL61" s="156">
        <v>0</v>
      </c>
      <c r="CM61" s="156">
        <v>0</v>
      </c>
      <c r="CN61" s="156">
        <v>0</v>
      </c>
      <c r="CO61" s="156">
        <v>0</v>
      </c>
      <c r="CP61" s="168">
        <v>0</v>
      </c>
      <c r="CQ61" s="168">
        <v>0</v>
      </c>
      <c r="CR61" s="168">
        <v>4342</v>
      </c>
      <c r="CS61" s="168">
        <v>161</v>
      </c>
      <c r="CT61" s="168">
        <v>4503</v>
      </c>
      <c r="CU61" s="168">
        <v>90865</v>
      </c>
      <c r="CV61" s="168">
        <v>275</v>
      </c>
      <c r="CW61" s="168">
        <v>403</v>
      </c>
      <c r="CX61" s="168">
        <v>24</v>
      </c>
      <c r="CY61" s="168">
        <v>702</v>
      </c>
      <c r="CZ61" s="168">
        <v>19805</v>
      </c>
      <c r="DA61" s="168">
        <v>5205</v>
      </c>
      <c r="DB61" s="168">
        <v>110670</v>
      </c>
      <c r="DC61" s="168">
        <v>7475350.8000000007</v>
      </c>
      <c r="DD61" s="168">
        <v>1495070.1600000001</v>
      </c>
      <c r="DE61" s="168">
        <v>269112.62879999995</v>
      </c>
      <c r="DF61" s="168">
        <v>9239533.5888</v>
      </c>
      <c r="DG61" s="168">
        <v>0</v>
      </c>
      <c r="DH61" s="168">
        <v>0</v>
      </c>
      <c r="DI61" s="168">
        <v>0</v>
      </c>
      <c r="DJ61" s="168">
        <v>0</v>
      </c>
      <c r="DK61" s="168">
        <v>0</v>
      </c>
      <c r="DL61" s="168">
        <v>0</v>
      </c>
      <c r="DM61" s="168">
        <v>0</v>
      </c>
      <c r="DN61" s="168">
        <v>0</v>
      </c>
      <c r="DO61" s="168">
        <v>0</v>
      </c>
      <c r="DP61" s="156">
        <v>0</v>
      </c>
      <c r="DQ61" s="156">
        <v>0</v>
      </c>
      <c r="DR61" s="156">
        <v>0</v>
      </c>
      <c r="DS61" s="156">
        <v>0</v>
      </c>
      <c r="DT61" s="31">
        <v>0</v>
      </c>
      <c r="DU61" s="174">
        <v>0</v>
      </c>
      <c r="DV61" s="174">
        <v>0</v>
      </c>
      <c r="DW61" s="174" t="s">
        <v>267</v>
      </c>
      <c r="DX61" s="174" t="s">
        <v>267</v>
      </c>
      <c r="DY61" s="174" t="s">
        <v>267</v>
      </c>
      <c r="DZ61" s="174" t="s">
        <v>267</v>
      </c>
      <c r="EA61" s="174" t="s">
        <v>267</v>
      </c>
      <c r="EB61" s="179">
        <v>4848</v>
      </c>
      <c r="EC61" s="179">
        <v>0</v>
      </c>
      <c r="ED61" s="179">
        <v>702</v>
      </c>
      <c r="EE61" s="179">
        <v>0</v>
      </c>
      <c r="EF61" s="179">
        <v>0</v>
      </c>
      <c r="EG61" s="179">
        <v>0</v>
      </c>
      <c r="EH61" s="179">
        <v>5550</v>
      </c>
      <c r="EI61" s="31">
        <v>0</v>
      </c>
      <c r="EJ61" s="31">
        <v>0</v>
      </c>
      <c r="EK61" s="31">
        <v>0</v>
      </c>
      <c r="EL61" s="31" t="e">
        <v>#DIV/0!</v>
      </c>
      <c r="EM61" s="31">
        <v>18</v>
      </c>
      <c r="EN61" s="31">
        <v>2</v>
      </c>
      <c r="EO61" s="31">
        <v>41</v>
      </c>
      <c r="EP61" s="31">
        <v>0</v>
      </c>
      <c r="EQ61" s="31" t="s">
        <v>967</v>
      </c>
      <c r="ER61" s="31">
        <v>0</v>
      </c>
      <c r="ES61" s="31">
        <v>92</v>
      </c>
      <c r="ET61" s="109">
        <v>15.333333333333334</v>
      </c>
      <c r="EU61" s="113">
        <v>0.15</v>
      </c>
      <c r="EV61" s="31">
        <v>30</v>
      </c>
      <c r="EW61" s="31">
        <v>28</v>
      </c>
      <c r="EX61" s="31">
        <v>28</v>
      </c>
      <c r="EY61" s="66">
        <v>8</v>
      </c>
      <c r="EZ61" s="385" t="s">
        <v>1926</v>
      </c>
    </row>
    <row r="62" spans="1:156" x14ac:dyDescent="0.25">
      <c r="A62" s="368" t="s">
        <v>969</v>
      </c>
      <c r="B62" s="372" t="s">
        <v>968</v>
      </c>
      <c r="C62" s="378" t="s">
        <v>969</v>
      </c>
      <c r="D62" s="378" t="s">
        <v>969</v>
      </c>
      <c r="E62" s="378" t="s">
        <v>604</v>
      </c>
      <c r="F62" s="378" t="s">
        <v>591</v>
      </c>
      <c r="G62" s="378">
        <v>0</v>
      </c>
      <c r="H62" s="378" t="s">
        <v>290</v>
      </c>
      <c r="I62" s="378" t="s">
        <v>477</v>
      </c>
      <c r="J62" s="378" t="s">
        <v>970</v>
      </c>
      <c r="K62" s="378" t="s">
        <v>971</v>
      </c>
      <c r="L62" s="378" t="s">
        <v>972</v>
      </c>
      <c r="M62" s="378" t="s">
        <v>969</v>
      </c>
      <c r="N62" s="378">
        <v>47340</v>
      </c>
      <c r="O62" s="378" t="s">
        <v>973</v>
      </c>
      <c r="P62" s="378" t="s">
        <v>974</v>
      </c>
      <c r="Q62" s="378" t="s">
        <v>975</v>
      </c>
      <c r="R62" s="378" t="s">
        <v>976</v>
      </c>
      <c r="S62" s="378">
        <v>0</v>
      </c>
      <c r="T62" s="378" t="s">
        <v>977</v>
      </c>
      <c r="U62" s="378" t="s">
        <v>977</v>
      </c>
      <c r="V62" s="378" t="s">
        <v>412</v>
      </c>
      <c r="W62" s="365">
        <v>6175</v>
      </c>
      <c r="X62" s="365">
        <v>4999</v>
      </c>
      <c r="Y62" s="365">
        <v>1176</v>
      </c>
      <c r="Z62" s="355">
        <v>3.6542397660818713</v>
      </c>
      <c r="AA62" s="355">
        <v>3.585946573751452</v>
      </c>
      <c r="AB62" s="325" t="s">
        <v>397</v>
      </c>
      <c r="AC62" s="325">
        <v>-0.17712753968160966</v>
      </c>
      <c r="AD62" s="325" t="s">
        <v>978</v>
      </c>
      <c r="AE62" s="325">
        <v>65</v>
      </c>
      <c r="AF62" s="325">
        <v>1722</v>
      </c>
      <c r="AG62" s="325">
        <v>0</v>
      </c>
      <c r="AH62" s="325">
        <v>1368</v>
      </c>
      <c r="AI62" s="325">
        <v>0</v>
      </c>
      <c r="AJ62" s="146">
        <v>0.9919</v>
      </c>
      <c r="AK62" s="146">
        <v>0.97670000000000001</v>
      </c>
      <c r="AL62" s="146">
        <v>0.98470000000000002</v>
      </c>
      <c r="AM62" s="146">
        <v>0</v>
      </c>
      <c r="AN62" s="146">
        <v>0</v>
      </c>
      <c r="AO62" s="146">
        <v>0.95</v>
      </c>
      <c r="AP62" s="146">
        <v>0.91459999999999997</v>
      </c>
      <c r="AQ62" s="146">
        <v>0</v>
      </c>
      <c r="AR62" s="156">
        <v>921630.6</v>
      </c>
      <c r="AS62" s="156">
        <v>240271.74</v>
      </c>
      <c r="AT62" s="156">
        <v>36040.76</v>
      </c>
      <c r="AU62" s="156">
        <v>258334.94</v>
      </c>
      <c r="AV62" s="156">
        <v>0</v>
      </c>
      <c r="AW62" s="156">
        <v>0</v>
      </c>
      <c r="AX62" s="157">
        <v>0</v>
      </c>
      <c r="AY62" s="156">
        <v>0</v>
      </c>
      <c r="AZ62" s="156">
        <v>0</v>
      </c>
      <c r="BA62" s="156">
        <v>0</v>
      </c>
      <c r="BB62" s="156">
        <v>0</v>
      </c>
      <c r="BC62" s="156">
        <v>1456278.04</v>
      </c>
      <c r="BD62" s="156">
        <v>0</v>
      </c>
      <c r="BE62" s="156">
        <v>2703323.45</v>
      </c>
      <c r="BF62" s="156">
        <v>0</v>
      </c>
      <c r="BG62" s="156">
        <v>541334.55000000005</v>
      </c>
      <c r="BH62" s="156">
        <v>0</v>
      </c>
      <c r="BI62" s="156">
        <v>161655.9</v>
      </c>
      <c r="BJ62" s="156">
        <v>210667.65</v>
      </c>
      <c r="BK62" s="156">
        <v>0</v>
      </c>
      <c r="BL62" s="156">
        <v>175433.88</v>
      </c>
      <c r="BM62" s="156">
        <v>11433.98</v>
      </c>
      <c r="BN62" s="156">
        <v>217993.91</v>
      </c>
      <c r="BO62" s="156">
        <v>99123.98</v>
      </c>
      <c r="BP62" s="156">
        <v>50887.81</v>
      </c>
      <c r="BQ62" s="156">
        <v>0</v>
      </c>
      <c r="BR62" s="156">
        <v>0</v>
      </c>
      <c r="BS62" s="156">
        <v>0</v>
      </c>
      <c r="BT62" s="156">
        <v>0</v>
      </c>
      <c r="BU62" s="156">
        <v>0</v>
      </c>
      <c r="BV62" s="156">
        <v>120332.9</v>
      </c>
      <c r="BW62" s="156">
        <v>0</v>
      </c>
      <c r="BX62" s="156">
        <v>0</v>
      </c>
      <c r="BY62" s="156">
        <v>4292188.01</v>
      </c>
      <c r="BZ62" s="156">
        <v>4537656.66</v>
      </c>
      <c r="CA62" s="156">
        <v>1509</v>
      </c>
      <c r="CB62" s="156">
        <v>1002056.4</v>
      </c>
      <c r="CC62" s="156">
        <v>730</v>
      </c>
      <c r="CD62" s="156">
        <v>3535600.2600000002</v>
      </c>
      <c r="CE62" s="156">
        <v>779</v>
      </c>
      <c r="CF62" s="156">
        <v>2267</v>
      </c>
      <c r="CG62" s="156">
        <v>32184</v>
      </c>
      <c r="CH62" s="156">
        <v>0</v>
      </c>
      <c r="CI62" s="156">
        <v>0</v>
      </c>
      <c r="CJ62" s="156">
        <v>2267</v>
      </c>
      <c r="CK62" s="156">
        <v>32184</v>
      </c>
      <c r="CL62" s="156">
        <v>2557704</v>
      </c>
      <c r="CM62" s="156">
        <v>511540.8</v>
      </c>
      <c r="CN62" s="156">
        <v>92077.343999999997</v>
      </c>
      <c r="CO62" s="156">
        <v>3161322.1439999999</v>
      </c>
      <c r="CP62" s="168">
        <v>0</v>
      </c>
      <c r="CQ62" s="168">
        <v>0</v>
      </c>
      <c r="CR62" s="168">
        <v>0</v>
      </c>
      <c r="CS62" s="168">
        <v>0</v>
      </c>
      <c r="CT62" s="168">
        <v>0</v>
      </c>
      <c r="CU62" s="168">
        <v>0</v>
      </c>
      <c r="CV62" s="168">
        <v>0</v>
      </c>
      <c r="CW62" s="168">
        <v>0</v>
      </c>
      <c r="CX62" s="168">
        <v>0</v>
      </c>
      <c r="CY62" s="168">
        <v>0</v>
      </c>
      <c r="CZ62" s="168">
        <v>0</v>
      </c>
      <c r="DA62" s="168">
        <v>0</v>
      </c>
      <c r="DB62" s="168">
        <v>0</v>
      </c>
      <c r="DC62" s="168">
        <v>0</v>
      </c>
      <c r="DD62" s="168">
        <v>0</v>
      </c>
      <c r="DE62" s="168">
        <v>0</v>
      </c>
      <c r="DF62" s="168">
        <v>0</v>
      </c>
      <c r="DG62" s="168">
        <v>0</v>
      </c>
      <c r="DH62" s="168">
        <v>0</v>
      </c>
      <c r="DI62" s="168">
        <v>0</v>
      </c>
      <c r="DJ62" s="168">
        <v>0</v>
      </c>
      <c r="DK62" s="168">
        <v>0</v>
      </c>
      <c r="DL62" s="168">
        <v>0</v>
      </c>
      <c r="DM62" s="168">
        <v>0</v>
      </c>
      <c r="DN62" s="168">
        <v>0</v>
      </c>
      <c r="DO62" s="168">
        <v>0</v>
      </c>
      <c r="DP62" s="156">
        <v>0</v>
      </c>
      <c r="DQ62" s="156">
        <v>0</v>
      </c>
      <c r="DR62" s="156">
        <v>0</v>
      </c>
      <c r="DS62" s="156">
        <v>0</v>
      </c>
      <c r="DT62" s="31">
        <v>0</v>
      </c>
      <c r="DU62" s="174">
        <v>0</v>
      </c>
      <c r="DV62" s="174">
        <v>0</v>
      </c>
      <c r="DW62" s="174" t="s">
        <v>267</v>
      </c>
      <c r="DX62" s="174" t="s">
        <v>267</v>
      </c>
      <c r="DY62" s="174">
        <v>0</v>
      </c>
      <c r="DZ62" s="174">
        <v>0</v>
      </c>
      <c r="EA62" s="174">
        <v>0</v>
      </c>
      <c r="EB62" s="179">
        <v>2267</v>
      </c>
      <c r="EC62" s="179">
        <v>0</v>
      </c>
      <c r="ED62" s="179">
        <v>0</v>
      </c>
      <c r="EE62" s="179">
        <v>0</v>
      </c>
      <c r="EF62" s="179">
        <v>0</v>
      </c>
      <c r="EG62" s="179">
        <v>0</v>
      </c>
      <c r="EH62" s="179">
        <v>2267</v>
      </c>
      <c r="EI62" s="31">
        <v>0</v>
      </c>
      <c r="EJ62" s="31">
        <v>0</v>
      </c>
      <c r="EK62" s="31">
        <v>0</v>
      </c>
      <c r="EL62" s="31" t="e">
        <v>#DIV/0!</v>
      </c>
      <c r="EM62" s="31">
        <v>5</v>
      </c>
      <c r="EN62" s="31">
        <v>2</v>
      </c>
      <c r="EO62" s="31">
        <v>18</v>
      </c>
      <c r="EP62" s="31">
        <v>11</v>
      </c>
      <c r="EQ62" s="31">
        <v>0</v>
      </c>
      <c r="ER62" s="31">
        <v>0</v>
      </c>
      <c r="ES62" s="31">
        <v>56</v>
      </c>
      <c r="ET62" s="109">
        <v>9.6999999999999993</v>
      </c>
      <c r="EU62" s="113">
        <v>0.3</v>
      </c>
      <c r="EV62" s="31">
        <v>9</v>
      </c>
      <c r="EW62" s="31">
        <v>84</v>
      </c>
      <c r="EX62" s="31">
        <v>84</v>
      </c>
      <c r="EY62" s="66">
        <v>11</v>
      </c>
      <c r="EZ62" s="385" t="s">
        <v>598</v>
      </c>
    </row>
    <row r="63" spans="1:156" ht="27" x14ac:dyDescent="0.25">
      <c r="A63" s="368" t="s">
        <v>58</v>
      </c>
      <c r="B63" s="372" t="s">
        <v>979</v>
      </c>
      <c r="C63" s="378" t="s">
        <v>58</v>
      </c>
      <c r="D63" s="378" t="s">
        <v>58</v>
      </c>
      <c r="E63" s="378" t="s">
        <v>980</v>
      </c>
      <c r="F63" s="378" t="s">
        <v>591</v>
      </c>
      <c r="G63" s="378" t="s">
        <v>323</v>
      </c>
      <c r="H63" s="378" t="s">
        <v>290</v>
      </c>
      <c r="I63" s="378" t="s">
        <v>981</v>
      </c>
      <c r="J63" s="378" t="s">
        <v>982</v>
      </c>
      <c r="K63" s="378" t="s">
        <v>983</v>
      </c>
      <c r="L63" s="378" t="s">
        <v>984</v>
      </c>
      <c r="M63" s="378" t="s">
        <v>58</v>
      </c>
      <c r="N63" s="378">
        <v>46040</v>
      </c>
      <c r="O63" s="378" t="s">
        <v>985</v>
      </c>
      <c r="P63" s="378" t="s">
        <v>986</v>
      </c>
      <c r="Q63" s="378" t="s">
        <v>987</v>
      </c>
      <c r="R63" s="378" t="s">
        <v>988</v>
      </c>
      <c r="S63" s="378">
        <v>0</v>
      </c>
      <c r="T63" s="378" t="s">
        <v>989</v>
      </c>
      <c r="U63" s="378" t="s">
        <v>989</v>
      </c>
      <c r="V63" s="378" t="s">
        <v>990</v>
      </c>
      <c r="W63" s="365">
        <v>19655</v>
      </c>
      <c r="X63" s="365">
        <v>2950</v>
      </c>
      <c r="Y63" s="365">
        <v>16705</v>
      </c>
      <c r="Z63" s="355">
        <v>2.9382470119521913</v>
      </c>
      <c r="AA63" s="355">
        <v>5.2357485348961106</v>
      </c>
      <c r="AB63" s="325" t="s">
        <v>991</v>
      </c>
      <c r="AC63" s="325">
        <v>3.1203151369270321</v>
      </c>
      <c r="AD63" s="325">
        <v>0</v>
      </c>
      <c r="AE63" s="325">
        <v>529</v>
      </c>
      <c r="AF63" s="325">
        <v>3754</v>
      </c>
      <c r="AG63" s="325">
        <v>0</v>
      </c>
      <c r="AH63" s="325">
        <v>1004</v>
      </c>
      <c r="AI63" s="325">
        <v>0</v>
      </c>
      <c r="AJ63" s="146">
        <v>0.9869</v>
      </c>
      <c r="AK63" s="146">
        <v>0.93680000000000008</v>
      </c>
      <c r="AL63" s="146">
        <v>0</v>
      </c>
      <c r="AM63" s="146">
        <v>0</v>
      </c>
      <c r="AN63" s="146">
        <v>0</v>
      </c>
      <c r="AO63" s="146">
        <v>0.54979999999999996</v>
      </c>
      <c r="AP63" s="146">
        <v>0.2767</v>
      </c>
      <c r="AQ63" s="146">
        <v>0</v>
      </c>
      <c r="AR63" s="156">
        <v>707334.97</v>
      </c>
      <c r="AS63" s="156">
        <v>154809.39000000001</v>
      </c>
      <c r="AT63" s="156">
        <v>21259.55</v>
      </c>
      <c r="AU63" s="156">
        <v>268355.67</v>
      </c>
      <c r="AV63" s="156">
        <v>8899.56</v>
      </c>
      <c r="AW63" s="156">
        <v>0</v>
      </c>
      <c r="AX63" s="157">
        <v>31106.75</v>
      </c>
      <c r="AY63" s="156">
        <v>0</v>
      </c>
      <c r="AZ63" s="156">
        <v>0</v>
      </c>
      <c r="BA63" s="156">
        <v>0</v>
      </c>
      <c r="BB63" s="156">
        <v>0</v>
      </c>
      <c r="BC63" s="156">
        <v>1191765.8900000001</v>
      </c>
      <c r="BD63" s="156">
        <v>0</v>
      </c>
      <c r="BE63" s="156">
        <v>587468</v>
      </c>
      <c r="BF63" s="156">
        <v>0</v>
      </c>
      <c r="BG63" s="156">
        <v>0</v>
      </c>
      <c r="BH63" s="156">
        <v>0</v>
      </c>
      <c r="BI63" s="156">
        <v>0</v>
      </c>
      <c r="BJ63" s="156">
        <v>0</v>
      </c>
      <c r="BK63" s="156">
        <v>81612</v>
      </c>
      <c r="BL63" s="156">
        <v>0</v>
      </c>
      <c r="BM63" s="156">
        <v>0</v>
      </c>
      <c r="BN63" s="156">
        <v>72879.320000000007</v>
      </c>
      <c r="BO63" s="156">
        <v>120962.5</v>
      </c>
      <c r="BP63" s="156">
        <v>85747.199999999997</v>
      </c>
      <c r="BQ63" s="156">
        <v>0</v>
      </c>
      <c r="BR63" s="156">
        <v>0</v>
      </c>
      <c r="BS63" s="156">
        <v>0</v>
      </c>
      <c r="BT63" s="156">
        <v>0</v>
      </c>
      <c r="BU63" s="156">
        <v>0</v>
      </c>
      <c r="BV63" s="156">
        <v>80286</v>
      </c>
      <c r="BW63" s="156">
        <v>0</v>
      </c>
      <c r="BX63" s="156">
        <v>0</v>
      </c>
      <c r="BY63" s="156">
        <v>1028955.02</v>
      </c>
      <c r="BZ63" s="156">
        <v>1639945.63</v>
      </c>
      <c r="CA63" s="156">
        <v>1121</v>
      </c>
      <c r="CB63" s="156">
        <v>430206.77</v>
      </c>
      <c r="CC63" s="156">
        <v>454</v>
      </c>
      <c r="CD63" s="156">
        <v>1209738.8599999999</v>
      </c>
      <c r="CE63" s="156">
        <v>667</v>
      </c>
      <c r="CF63" s="156">
        <v>2032</v>
      </c>
      <c r="CG63" s="156">
        <v>21588</v>
      </c>
      <c r="CH63" s="156">
        <v>0</v>
      </c>
      <c r="CI63" s="156">
        <v>0</v>
      </c>
      <c r="CJ63" s="156">
        <v>2032</v>
      </c>
      <c r="CK63" s="156">
        <v>21588</v>
      </c>
      <c r="CL63" s="156">
        <v>0</v>
      </c>
      <c r="CM63" s="156">
        <v>0</v>
      </c>
      <c r="CN63" s="156">
        <v>0</v>
      </c>
      <c r="CO63" s="156">
        <v>0</v>
      </c>
      <c r="CP63" s="168">
        <v>0</v>
      </c>
      <c r="CQ63" s="168">
        <v>0</v>
      </c>
      <c r="CR63" s="168">
        <v>0</v>
      </c>
      <c r="CS63" s="168">
        <v>0</v>
      </c>
      <c r="CT63" s="168">
        <v>0</v>
      </c>
      <c r="CU63" s="168">
        <v>0</v>
      </c>
      <c r="CV63" s="168">
        <v>0</v>
      </c>
      <c r="CW63" s="168">
        <v>0</v>
      </c>
      <c r="CX63" s="168">
        <v>0</v>
      </c>
      <c r="CY63" s="168">
        <v>0</v>
      </c>
      <c r="CZ63" s="168">
        <v>0</v>
      </c>
      <c r="DA63" s="168">
        <v>0</v>
      </c>
      <c r="DB63" s="168">
        <v>0</v>
      </c>
      <c r="DC63" s="168">
        <v>0</v>
      </c>
      <c r="DD63" s="168">
        <v>0</v>
      </c>
      <c r="DE63" s="168">
        <v>0</v>
      </c>
      <c r="DF63" s="168">
        <v>0</v>
      </c>
      <c r="DG63" s="168">
        <v>0</v>
      </c>
      <c r="DH63" s="168">
        <v>0</v>
      </c>
      <c r="DI63" s="168">
        <v>0</v>
      </c>
      <c r="DJ63" s="168">
        <v>0</v>
      </c>
      <c r="DK63" s="168">
        <v>0</v>
      </c>
      <c r="DL63" s="168">
        <v>0</v>
      </c>
      <c r="DM63" s="168">
        <v>0</v>
      </c>
      <c r="DN63" s="168">
        <v>0</v>
      </c>
      <c r="DO63" s="168">
        <v>0</v>
      </c>
      <c r="DP63" s="156">
        <v>0</v>
      </c>
      <c r="DQ63" s="156">
        <v>0</v>
      </c>
      <c r="DR63" s="156">
        <v>0</v>
      </c>
      <c r="DS63" s="156">
        <v>0</v>
      </c>
      <c r="DT63" s="31">
        <v>0</v>
      </c>
      <c r="DU63" s="174">
        <v>0</v>
      </c>
      <c r="DV63" s="174">
        <v>0</v>
      </c>
      <c r="DW63" s="174">
        <v>0</v>
      </c>
      <c r="DX63" s="174">
        <v>0</v>
      </c>
      <c r="DY63" s="174">
        <v>0</v>
      </c>
      <c r="DZ63" s="174">
        <v>0</v>
      </c>
      <c r="EA63" s="174">
        <v>0</v>
      </c>
      <c r="EB63" s="179">
        <v>2032</v>
      </c>
      <c r="EC63" s="179">
        <v>0</v>
      </c>
      <c r="ED63" s="179">
        <v>0</v>
      </c>
      <c r="EE63" s="179">
        <v>0</v>
      </c>
      <c r="EF63" s="179">
        <v>0</v>
      </c>
      <c r="EG63" s="179">
        <v>0</v>
      </c>
      <c r="EH63" s="179">
        <v>2032</v>
      </c>
      <c r="EI63" s="31">
        <v>0</v>
      </c>
      <c r="EJ63" s="31">
        <v>0</v>
      </c>
      <c r="EK63" s="31">
        <v>0</v>
      </c>
      <c r="EL63" s="31" t="e">
        <v>#DIV/0!</v>
      </c>
      <c r="EM63" s="31">
        <v>11</v>
      </c>
      <c r="EN63" s="31">
        <v>1</v>
      </c>
      <c r="EO63" s="31">
        <v>5</v>
      </c>
      <c r="EP63" s="31">
        <v>5</v>
      </c>
      <c r="EQ63" s="31">
        <v>0</v>
      </c>
      <c r="ER63" s="31">
        <v>0</v>
      </c>
      <c r="ES63" s="31">
        <v>47.400000000000006</v>
      </c>
      <c r="ET63" s="109">
        <v>10.944444444444445</v>
      </c>
      <c r="EU63" s="113">
        <v>0.3</v>
      </c>
      <c r="EV63" s="31">
        <v>7</v>
      </c>
      <c r="EW63" s="31">
        <v>140</v>
      </c>
      <c r="EX63" s="31">
        <v>140</v>
      </c>
      <c r="EY63" s="66">
        <v>16</v>
      </c>
      <c r="EZ63" s="385" t="s">
        <v>598</v>
      </c>
    </row>
    <row r="64" spans="1:156" ht="40.5" x14ac:dyDescent="0.25">
      <c r="A64" s="368" t="s">
        <v>1409</v>
      </c>
      <c r="B64" s="373" t="s">
        <v>1408</v>
      </c>
      <c r="C64" s="378" t="s">
        <v>1409</v>
      </c>
      <c r="D64" s="378" t="s">
        <v>1409</v>
      </c>
      <c r="E64" s="378" t="s">
        <v>604</v>
      </c>
      <c r="F64" s="378" t="s">
        <v>591</v>
      </c>
      <c r="G64" s="378" t="s">
        <v>434</v>
      </c>
      <c r="H64" s="378" t="s">
        <v>272</v>
      </c>
      <c r="I64" s="378" t="s">
        <v>1410</v>
      </c>
      <c r="J64" s="378" t="s">
        <v>1411</v>
      </c>
      <c r="K64" s="378" t="s">
        <v>1412</v>
      </c>
      <c r="L64" s="378" t="s">
        <v>1413</v>
      </c>
      <c r="M64" s="378" t="s">
        <v>1409</v>
      </c>
      <c r="N64" s="378">
        <v>46850</v>
      </c>
      <c r="O64" s="378" t="s">
        <v>1414</v>
      </c>
      <c r="P64" s="378" t="s">
        <v>1415</v>
      </c>
      <c r="Q64" s="378" t="s">
        <v>1416</v>
      </c>
      <c r="R64" s="378" t="s">
        <v>1417</v>
      </c>
      <c r="S64" s="378">
        <v>0</v>
      </c>
      <c r="T64" s="378" t="s">
        <v>1418</v>
      </c>
      <c r="U64" s="378" t="s">
        <v>1419</v>
      </c>
      <c r="V64" s="378" t="s">
        <v>1420</v>
      </c>
      <c r="W64" s="365">
        <v>3826</v>
      </c>
      <c r="X64" s="365">
        <v>3265</v>
      </c>
      <c r="Y64" s="365">
        <v>561</v>
      </c>
      <c r="Z64" s="355">
        <v>3.8098016336056011</v>
      </c>
      <c r="AA64" s="355">
        <v>4.044397463002114</v>
      </c>
      <c r="AB64" s="325" t="s">
        <v>397</v>
      </c>
      <c r="AC64" s="325">
        <v>1.8679455234827946</v>
      </c>
      <c r="AD64" s="325" t="s">
        <v>1421</v>
      </c>
      <c r="AE64" s="325">
        <v>35</v>
      </c>
      <c r="AF64" s="325">
        <v>946</v>
      </c>
      <c r="AG64" s="325">
        <v>0</v>
      </c>
      <c r="AH64" s="325">
        <v>857</v>
      </c>
      <c r="AI64" s="325">
        <v>0</v>
      </c>
      <c r="AJ64" s="146">
        <v>0.93969999999999998</v>
      </c>
      <c r="AK64" s="146">
        <v>0.91370000000000007</v>
      </c>
      <c r="AL64" s="146">
        <v>0.78410000000000002</v>
      </c>
      <c r="AM64" s="146">
        <v>0</v>
      </c>
      <c r="AN64" s="146">
        <v>0</v>
      </c>
      <c r="AO64" s="146">
        <v>0.93859999999999999</v>
      </c>
      <c r="AP64" s="146">
        <v>0.84670000000000001</v>
      </c>
      <c r="AQ64" s="146">
        <v>0</v>
      </c>
      <c r="AR64" s="156">
        <v>784719.53</v>
      </c>
      <c r="AS64" s="156">
        <v>135859.96</v>
      </c>
      <c r="AT64" s="156">
        <v>20385.77</v>
      </c>
      <c r="AU64" s="156">
        <v>115731.53</v>
      </c>
      <c r="AV64" s="156">
        <v>37296.660000000003</v>
      </c>
      <c r="AW64" s="156">
        <v>0</v>
      </c>
      <c r="AX64" s="156">
        <v>11309.23</v>
      </c>
      <c r="AY64" s="156">
        <v>0</v>
      </c>
      <c r="AZ64" s="156">
        <v>512.96</v>
      </c>
      <c r="BA64" s="156">
        <v>0</v>
      </c>
      <c r="BB64" s="156">
        <v>0</v>
      </c>
      <c r="BC64" s="162">
        <v>1105815.6400000001</v>
      </c>
      <c r="BD64" s="156">
        <v>0</v>
      </c>
      <c r="BE64" s="156">
        <v>302320</v>
      </c>
      <c r="BF64" s="156">
        <v>0</v>
      </c>
      <c r="BG64" s="156">
        <v>88922</v>
      </c>
      <c r="BH64" s="156">
        <v>0</v>
      </c>
      <c r="BI64" s="156">
        <v>0</v>
      </c>
      <c r="BJ64" s="156">
        <v>234948.24</v>
      </c>
      <c r="BK64" s="156">
        <v>417551.4</v>
      </c>
      <c r="BL64" s="156">
        <v>0</v>
      </c>
      <c r="BM64" s="156">
        <v>96028.64</v>
      </c>
      <c r="BN64" s="156">
        <v>280379.34000000003</v>
      </c>
      <c r="BO64" s="156">
        <v>438343.2</v>
      </c>
      <c r="BP64" s="156">
        <v>58234.9</v>
      </c>
      <c r="BQ64" s="156">
        <v>0</v>
      </c>
      <c r="BR64" s="156">
        <v>0</v>
      </c>
      <c r="BS64" s="156">
        <v>0</v>
      </c>
      <c r="BT64" s="156">
        <v>0</v>
      </c>
      <c r="BU64" s="156">
        <v>0</v>
      </c>
      <c r="BV64" s="156">
        <v>176211.36</v>
      </c>
      <c r="BW64" s="156">
        <v>0</v>
      </c>
      <c r="BX64" s="156">
        <v>0</v>
      </c>
      <c r="BY64" s="156">
        <v>2092939.0799999996</v>
      </c>
      <c r="BZ64" s="156">
        <v>927077.96</v>
      </c>
      <c r="CA64" s="156">
        <v>7286</v>
      </c>
      <c r="CB64" s="156">
        <v>454584.96</v>
      </c>
      <c r="CC64" s="156">
        <v>432</v>
      </c>
      <c r="CD64" s="156">
        <v>472492.99999999994</v>
      </c>
      <c r="CE64" s="156">
        <v>6854</v>
      </c>
      <c r="CF64" s="156">
        <v>1472</v>
      </c>
      <c r="CG64" s="156">
        <v>20880</v>
      </c>
      <c r="CH64" s="156">
        <v>0</v>
      </c>
      <c r="CI64" s="156">
        <v>0</v>
      </c>
      <c r="CJ64" s="156">
        <v>1472</v>
      </c>
      <c r="CK64" s="156">
        <v>20880</v>
      </c>
      <c r="CL64" s="156">
        <v>1259561.3999999997</v>
      </c>
      <c r="CM64" s="156">
        <v>251912.27999999997</v>
      </c>
      <c r="CN64" s="156">
        <v>45344.210399999996</v>
      </c>
      <c r="CO64" s="156">
        <v>1556817.8903999997</v>
      </c>
      <c r="CP64" s="168">
        <v>0</v>
      </c>
      <c r="CQ64" s="168">
        <v>0</v>
      </c>
      <c r="CR64" s="168">
        <v>0</v>
      </c>
      <c r="CS64" s="168">
        <v>0</v>
      </c>
      <c r="CT64" s="168">
        <v>0</v>
      </c>
      <c r="CU64" s="168">
        <v>0</v>
      </c>
      <c r="CV64" s="168">
        <v>0</v>
      </c>
      <c r="CW64" s="168">
        <v>0</v>
      </c>
      <c r="CX64" s="168">
        <v>0</v>
      </c>
      <c r="CY64" s="168">
        <v>0</v>
      </c>
      <c r="CZ64" s="168">
        <v>0</v>
      </c>
      <c r="DA64" s="168">
        <v>0</v>
      </c>
      <c r="DB64" s="168">
        <v>0</v>
      </c>
      <c r="DC64" s="168">
        <v>0</v>
      </c>
      <c r="DD64" s="168">
        <v>0</v>
      </c>
      <c r="DE64" s="168">
        <v>0</v>
      </c>
      <c r="DF64" s="168">
        <v>0</v>
      </c>
      <c r="DG64" s="168">
        <v>0</v>
      </c>
      <c r="DH64" s="168">
        <v>0</v>
      </c>
      <c r="DI64" s="168">
        <v>0</v>
      </c>
      <c r="DJ64" s="168">
        <v>0</v>
      </c>
      <c r="DK64" s="168">
        <v>0</v>
      </c>
      <c r="DL64" s="168">
        <v>0</v>
      </c>
      <c r="DM64" s="168">
        <v>0</v>
      </c>
      <c r="DN64" s="168">
        <v>0</v>
      </c>
      <c r="DO64" s="168">
        <v>0</v>
      </c>
      <c r="DP64" s="156">
        <v>0</v>
      </c>
      <c r="DQ64" s="156">
        <v>0</v>
      </c>
      <c r="DR64" s="156">
        <v>0</v>
      </c>
      <c r="DS64" s="156">
        <v>0</v>
      </c>
      <c r="DT64" s="31">
        <v>0</v>
      </c>
      <c r="DU64" s="174">
        <v>0</v>
      </c>
      <c r="DV64" s="174">
        <v>0</v>
      </c>
      <c r="DW64" s="174" t="s">
        <v>267</v>
      </c>
      <c r="DX64" s="174" t="s">
        <v>267</v>
      </c>
      <c r="DY64" s="174">
        <v>0</v>
      </c>
      <c r="DZ64" s="174">
        <v>0</v>
      </c>
      <c r="EA64" s="174" t="s">
        <v>267</v>
      </c>
      <c r="EB64" s="179">
        <v>1472</v>
      </c>
      <c r="EC64" s="179">
        <v>0</v>
      </c>
      <c r="ED64" s="179">
        <v>0</v>
      </c>
      <c r="EE64" s="179">
        <v>0</v>
      </c>
      <c r="EF64" s="179">
        <v>0</v>
      </c>
      <c r="EG64" s="179">
        <v>0</v>
      </c>
      <c r="EH64" s="180">
        <v>1472</v>
      </c>
      <c r="EI64" s="31">
        <v>0</v>
      </c>
      <c r="EJ64" s="31">
        <v>0</v>
      </c>
      <c r="EK64" s="31">
        <v>0</v>
      </c>
      <c r="EL64" s="31" t="e">
        <v>#DIV/0!</v>
      </c>
      <c r="EM64" s="31">
        <v>12</v>
      </c>
      <c r="EN64" s="31">
        <v>3</v>
      </c>
      <c r="EO64" s="31">
        <v>7</v>
      </c>
      <c r="EP64" s="31">
        <v>5</v>
      </c>
      <c r="EQ64" s="31">
        <v>0</v>
      </c>
      <c r="ER64" s="31">
        <v>0</v>
      </c>
      <c r="ES64" s="31">
        <v>56</v>
      </c>
      <c r="ET64" s="31">
        <v>17.5</v>
      </c>
      <c r="EU64" s="31">
        <v>0.3</v>
      </c>
      <c r="EV64" s="31">
        <v>4</v>
      </c>
      <c r="EW64" s="31">
        <v>70</v>
      </c>
      <c r="EX64" s="31">
        <v>35</v>
      </c>
      <c r="EY64" s="31">
        <v>8</v>
      </c>
      <c r="EZ64" s="385" t="s">
        <v>598</v>
      </c>
    </row>
    <row r="65" spans="1:156" ht="45" x14ac:dyDescent="0.25">
      <c r="A65" s="368" t="s">
        <v>993</v>
      </c>
      <c r="B65" s="372" t="s">
        <v>992</v>
      </c>
      <c r="C65" s="378" t="s">
        <v>993</v>
      </c>
      <c r="D65" s="378" t="s">
        <v>993</v>
      </c>
      <c r="E65" s="378" t="s">
        <v>994</v>
      </c>
      <c r="F65" s="378" t="s">
        <v>591</v>
      </c>
      <c r="G65" s="378" t="s">
        <v>306</v>
      </c>
      <c r="H65" s="378" t="s">
        <v>290</v>
      </c>
      <c r="I65" s="378" t="s">
        <v>307</v>
      </c>
      <c r="J65" s="378" t="s">
        <v>995</v>
      </c>
      <c r="K65" s="378" t="s">
        <v>996</v>
      </c>
      <c r="L65" s="378" t="s">
        <v>997</v>
      </c>
      <c r="M65" s="378" t="s">
        <v>993</v>
      </c>
      <c r="N65" s="378">
        <v>47800</v>
      </c>
      <c r="O65" s="378" t="s">
        <v>998</v>
      </c>
      <c r="P65" s="378" t="s">
        <v>999</v>
      </c>
      <c r="Q65" s="378">
        <v>3929223240</v>
      </c>
      <c r="R65" s="378" t="s">
        <v>1000</v>
      </c>
      <c r="S65" s="378">
        <v>0</v>
      </c>
      <c r="T65" s="378" t="s">
        <v>1001</v>
      </c>
      <c r="U65" s="378" t="s">
        <v>1001</v>
      </c>
      <c r="V65" s="378" t="s">
        <v>1002</v>
      </c>
      <c r="W65" s="365">
        <v>98694</v>
      </c>
      <c r="X65" s="365">
        <v>87795</v>
      </c>
      <c r="Y65" s="365">
        <v>10899</v>
      </c>
      <c r="Z65" s="355">
        <v>4.2257893723527147</v>
      </c>
      <c r="AA65" s="355">
        <v>4.2691409291461202</v>
      </c>
      <c r="AB65" s="325" t="s">
        <v>316</v>
      </c>
      <c r="AC65" s="325">
        <v>0.85859584643459552</v>
      </c>
      <c r="AD65" s="325" t="s">
        <v>1003</v>
      </c>
      <c r="AE65" s="325">
        <v>51</v>
      </c>
      <c r="AF65" s="325">
        <v>23118</v>
      </c>
      <c r="AG65" s="325">
        <v>0</v>
      </c>
      <c r="AH65" s="325">
        <v>20776</v>
      </c>
      <c r="AI65" s="325">
        <v>0</v>
      </c>
      <c r="AJ65" s="146">
        <v>0.95569999999999988</v>
      </c>
      <c r="AK65" s="146">
        <v>0.9194</v>
      </c>
      <c r="AL65" s="146">
        <v>0.49430000000000002</v>
      </c>
      <c r="AM65" s="146">
        <v>0</v>
      </c>
      <c r="AN65" s="146">
        <v>0</v>
      </c>
      <c r="AO65" s="146">
        <v>0.89649999999999996</v>
      </c>
      <c r="AP65" s="146">
        <v>0.88919999999999999</v>
      </c>
      <c r="AQ65" s="146">
        <v>0</v>
      </c>
      <c r="AR65" s="156">
        <v>15819083.140000001</v>
      </c>
      <c r="AS65" s="156">
        <v>3397687.02</v>
      </c>
      <c r="AT65" s="156">
        <v>510208.85</v>
      </c>
      <c r="AU65" s="156">
        <v>1208825.81</v>
      </c>
      <c r="AV65" s="156">
        <v>1113030.8600000001</v>
      </c>
      <c r="AW65" s="156">
        <v>0</v>
      </c>
      <c r="AX65" s="157">
        <v>18213</v>
      </c>
      <c r="AY65" s="156">
        <v>0</v>
      </c>
      <c r="AZ65" s="156">
        <v>483090.7</v>
      </c>
      <c r="BA65" s="156">
        <v>0</v>
      </c>
      <c r="BB65" s="156">
        <v>93554</v>
      </c>
      <c r="BC65" s="156">
        <v>22856476.379999999</v>
      </c>
      <c r="BD65" s="156">
        <v>0</v>
      </c>
      <c r="BE65" s="156">
        <v>19195383</v>
      </c>
      <c r="BF65" s="156">
        <v>0</v>
      </c>
      <c r="BG65" s="156">
        <v>0</v>
      </c>
      <c r="BH65" s="156">
        <v>0</v>
      </c>
      <c r="BI65" s="156">
        <v>0</v>
      </c>
      <c r="BJ65" s="156">
        <v>5131754.88</v>
      </c>
      <c r="BK65" s="156">
        <v>878773.64</v>
      </c>
      <c r="BL65" s="156">
        <v>0</v>
      </c>
      <c r="BM65" s="156">
        <v>131831.46</v>
      </c>
      <c r="BN65" s="156">
        <v>1930741.61</v>
      </c>
      <c r="BO65" s="156">
        <v>2129275.65</v>
      </c>
      <c r="BP65" s="156">
        <v>1524703.7</v>
      </c>
      <c r="BQ65" s="156">
        <v>212783</v>
      </c>
      <c r="BR65" s="156">
        <v>0</v>
      </c>
      <c r="BS65" s="156">
        <v>0</v>
      </c>
      <c r="BT65" s="156">
        <v>0</v>
      </c>
      <c r="BU65" s="156">
        <v>0</v>
      </c>
      <c r="BV65" s="156">
        <v>1563986.34</v>
      </c>
      <c r="BW65" s="156">
        <v>0</v>
      </c>
      <c r="BX65" s="156">
        <v>46066.15</v>
      </c>
      <c r="BY65" s="156">
        <v>32745299.429999996</v>
      </c>
      <c r="BZ65" s="156">
        <v>13890484.75</v>
      </c>
      <c r="CA65" s="156">
        <v>11123</v>
      </c>
      <c r="CB65" s="156">
        <v>2277527.48</v>
      </c>
      <c r="CC65" s="156">
        <v>2011</v>
      </c>
      <c r="CD65" s="156">
        <v>11612957.27</v>
      </c>
      <c r="CE65" s="156">
        <v>9112</v>
      </c>
      <c r="CF65" s="156">
        <v>0</v>
      </c>
      <c r="CG65" s="156">
        <v>0</v>
      </c>
      <c r="CH65" s="156">
        <v>0</v>
      </c>
      <c r="CI65" s="156">
        <v>0</v>
      </c>
      <c r="CJ65" s="156">
        <v>0</v>
      </c>
      <c r="CK65" s="156">
        <v>0</v>
      </c>
      <c r="CL65" s="156">
        <v>0</v>
      </c>
      <c r="CM65" s="156">
        <v>0</v>
      </c>
      <c r="CN65" s="156">
        <v>0</v>
      </c>
      <c r="CO65" s="156">
        <v>0</v>
      </c>
      <c r="CP65" s="168">
        <v>0</v>
      </c>
      <c r="CQ65" s="168">
        <v>26330</v>
      </c>
      <c r="CR65" s="168">
        <v>535</v>
      </c>
      <c r="CS65" s="168">
        <v>756</v>
      </c>
      <c r="CT65" s="168">
        <v>27621</v>
      </c>
      <c r="CU65" s="168">
        <v>503540</v>
      </c>
      <c r="CV65" s="168">
        <v>719</v>
      </c>
      <c r="CW65" s="168">
        <v>385</v>
      </c>
      <c r="CX65" s="168">
        <v>263</v>
      </c>
      <c r="CY65" s="168">
        <v>1367</v>
      </c>
      <c r="CZ65" s="168">
        <v>34402</v>
      </c>
      <c r="DA65" s="168">
        <v>28988</v>
      </c>
      <c r="DB65" s="168">
        <v>537942</v>
      </c>
      <c r="DC65" s="168">
        <v>28690238.520000003</v>
      </c>
      <c r="DD65" s="168">
        <v>5738047.7039999999</v>
      </c>
      <c r="DE65" s="168">
        <v>1032848.5867200001</v>
      </c>
      <c r="DF65" s="168">
        <v>35461134.810720004</v>
      </c>
      <c r="DG65" s="168">
        <v>0</v>
      </c>
      <c r="DH65" s="168">
        <v>0</v>
      </c>
      <c r="DI65" s="168">
        <v>0</v>
      </c>
      <c r="DJ65" s="168">
        <v>16</v>
      </c>
      <c r="DK65" s="168">
        <v>0</v>
      </c>
      <c r="DL65" s="168">
        <v>0</v>
      </c>
      <c r="DM65" s="168">
        <v>0</v>
      </c>
      <c r="DN65" s="168">
        <v>16</v>
      </c>
      <c r="DO65" s="168">
        <v>3974</v>
      </c>
      <c r="DP65" s="156">
        <v>783930.72</v>
      </c>
      <c r="DQ65" s="156">
        <v>156786.144</v>
      </c>
      <c r="DR65" s="156">
        <v>28221.50592</v>
      </c>
      <c r="DS65" s="156">
        <v>968938.36991999997</v>
      </c>
      <c r="DT65" s="31" t="s">
        <v>267</v>
      </c>
      <c r="DU65" s="174" t="s">
        <v>267</v>
      </c>
      <c r="DV65" s="174">
        <v>0</v>
      </c>
      <c r="DW65" s="174" t="s">
        <v>267</v>
      </c>
      <c r="DX65" s="174" t="s">
        <v>267</v>
      </c>
      <c r="DY65" s="174" t="s">
        <v>267</v>
      </c>
      <c r="DZ65" s="174" t="s">
        <v>267</v>
      </c>
      <c r="EA65" s="174" t="s">
        <v>267</v>
      </c>
      <c r="EB65" s="179">
        <v>27621</v>
      </c>
      <c r="EC65" s="179">
        <v>0</v>
      </c>
      <c r="ED65" s="179">
        <v>1383</v>
      </c>
      <c r="EE65" s="179">
        <v>0</v>
      </c>
      <c r="EF65" s="179">
        <v>0</v>
      </c>
      <c r="EG65" s="179">
        <v>0</v>
      </c>
      <c r="EH65" s="179">
        <v>29004</v>
      </c>
      <c r="EI65" s="31">
        <v>2</v>
      </c>
      <c r="EJ65" s="31">
        <v>2</v>
      </c>
      <c r="EK65" s="31">
        <v>0</v>
      </c>
      <c r="EL65" s="31" t="e">
        <v>#DIV/0!</v>
      </c>
      <c r="EM65" s="31">
        <v>14</v>
      </c>
      <c r="EN65" s="31">
        <v>2</v>
      </c>
      <c r="EO65" s="31">
        <v>329</v>
      </c>
      <c r="EP65" s="31">
        <v>251</v>
      </c>
      <c r="EQ65" s="31" t="s">
        <v>1004</v>
      </c>
      <c r="ER65" s="31">
        <v>0</v>
      </c>
      <c r="ES65" s="31">
        <v>571</v>
      </c>
      <c r="ET65" s="109">
        <v>19.2</v>
      </c>
      <c r="EU65" s="113">
        <v>0.3</v>
      </c>
      <c r="EV65" s="31">
        <v>56</v>
      </c>
      <c r="EW65" s="31">
        <v>140</v>
      </c>
      <c r="EX65" s="31">
        <v>119</v>
      </c>
      <c r="EY65" s="66">
        <v>6</v>
      </c>
      <c r="EZ65" s="385" t="s">
        <v>376</v>
      </c>
    </row>
    <row r="66" spans="1:156" ht="30" x14ac:dyDescent="0.25">
      <c r="A66" s="368" t="s">
        <v>61</v>
      </c>
      <c r="B66" s="372">
        <v>64</v>
      </c>
      <c r="C66" s="378" t="s">
        <v>61</v>
      </c>
      <c r="D66" s="378" t="s">
        <v>61</v>
      </c>
      <c r="E66" s="378" t="s">
        <v>1838</v>
      </c>
      <c r="F66" s="378" t="s">
        <v>591</v>
      </c>
      <c r="G66" s="378" t="s">
        <v>402</v>
      </c>
      <c r="H66" s="378" t="s">
        <v>1839</v>
      </c>
      <c r="I66" s="378" t="s">
        <v>1840</v>
      </c>
      <c r="J66" s="378" t="s">
        <v>1841</v>
      </c>
      <c r="K66" s="378" t="s">
        <v>1842</v>
      </c>
      <c r="L66" s="378" t="s">
        <v>1843</v>
      </c>
      <c r="M66" s="378" t="s">
        <v>61</v>
      </c>
      <c r="N66" s="378">
        <v>47540</v>
      </c>
      <c r="O66" s="378" t="s">
        <v>1844</v>
      </c>
      <c r="P66" s="378" t="s">
        <v>1845</v>
      </c>
      <c r="Q66" s="378" t="s">
        <v>1846</v>
      </c>
      <c r="R66" s="378" t="s">
        <v>1847</v>
      </c>
      <c r="S66" s="378">
        <v>0</v>
      </c>
      <c r="T66" s="378" t="s">
        <v>1848</v>
      </c>
      <c r="U66" s="378" t="s">
        <v>1848</v>
      </c>
      <c r="V66" s="378" t="s">
        <v>348</v>
      </c>
      <c r="W66" s="365">
        <v>32148</v>
      </c>
      <c r="X66" s="365">
        <v>13989</v>
      </c>
      <c r="Y66" s="365">
        <v>18159</v>
      </c>
      <c r="Z66" s="355">
        <v>5.1543846720707442</v>
      </c>
      <c r="AA66" s="355">
        <v>4.7853527835665375</v>
      </c>
      <c r="AB66" s="325" t="s">
        <v>397</v>
      </c>
      <c r="AC66" s="325">
        <v>1.5006296589952228</v>
      </c>
      <c r="AD66" s="325" t="s">
        <v>1849</v>
      </c>
      <c r="AE66" s="325">
        <v>61</v>
      </c>
      <c r="AF66" s="325">
        <v>6718</v>
      </c>
      <c r="AG66" s="325">
        <v>0</v>
      </c>
      <c r="AH66" s="325">
        <v>2714</v>
      </c>
      <c r="AI66" s="325">
        <v>0</v>
      </c>
      <c r="AJ66" s="146">
        <v>0.96920000000000006</v>
      </c>
      <c r="AK66" s="146">
        <v>0.93310000000000004</v>
      </c>
      <c r="AL66" s="146">
        <v>0.97989999999999999</v>
      </c>
      <c r="AM66" s="146">
        <v>0</v>
      </c>
      <c r="AN66" s="146">
        <v>0</v>
      </c>
      <c r="AO66" s="146">
        <v>0.85109999999999997</v>
      </c>
      <c r="AP66" s="146">
        <v>0.71940000000000004</v>
      </c>
      <c r="AQ66" s="146">
        <v>0</v>
      </c>
      <c r="AR66" s="156">
        <v>1236134.78</v>
      </c>
      <c r="AS66" s="156">
        <v>239762.21</v>
      </c>
      <c r="AT66" s="156">
        <v>46779.64</v>
      </c>
      <c r="AU66" s="156">
        <v>179913.29</v>
      </c>
      <c r="AV66" s="156">
        <v>98673.5</v>
      </c>
      <c r="AW66" s="156">
        <v>0</v>
      </c>
      <c r="AX66" s="157">
        <v>17246.28</v>
      </c>
      <c r="AY66" s="156">
        <v>0</v>
      </c>
      <c r="AZ66" s="156">
        <v>7839.9</v>
      </c>
      <c r="BA66" s="156">
        <v>0</v>
      </c>
      <c r="BB66" s="156">
        <v>0</v>
      </c>
      <c r="BC66" s="156">
        <v>1826349.5999999999</v>
      </c>
      <c r="BD66" s="156">
        <v>0</v>
      </c>
      <c r="BE66" s="156">
        <v>4901037</v>
      </c>
      <c r="BF66" s="156">
        <v>0</v>
      </c>
      <c r="BG66" s="156">
        <v>0</v>
      </c>
      <c r="BH66" s="156">
        <v>0</v>
      </c>
      <c r="BI66" s="156">
        <v>0</v>
      </c>
      <c r="BJ66" s="156">
        <v>1589772.81</v>
      </c>
      <c r="BK66" s="156">
        <v>48537</v>
      </c>
      <c r="BL66" s="156">
        <v>0</v>
      </c>
      <c r="BM66" s="156">
        <v>13456.88</v>
      </c>
      <c r="BN66" s="156">
        <v>494081</v>
      </c>
      <c r="BO66" s="156">
        <v>237917.91</v>
      </c>
      <c r="BP66" s="156">
        <v>31668</v>
      </c>
      <c r="BQ66" s="156">
        <v>0</v>
      </c>
      <c r="BR66" s="156">
        <v>0</v>
      </c>
      <c r="BS66" s="156">
        <v>0</v>
      </c>
      <c r="BT66" s="156">
        <v>0</v>
      </c>
      <c r="BU66" s="156">
        <v>0</v>
      </c>
      <c r="BV66" s="156">
        <v>722656.68</v>
      </c>
      <c r="BW66" s="156">
        <v>0</v>
      </c>
      <c r="BX66" s="156">
        <v>0</v>
      </c>
      <c r="BY66" s="156">
        <v>8039127.2799999993</v>
      </c>
      <c r="BZ66" s="156">
        <v>6344890.25</v>
      </c>
      <c r="CA66" s="156">
        <v>2412</v>
      </c>
      <c r="CB66" s="156">
        <v>899988.45</v>
      </c>
      <c r="CC66" s="156">
        <v>655</v>
      </c>
      <c r="CD66" s="156">
        <v>5444901.7999999998</v>
      </c>
      <c r="CE66" s="156">
        <v>1757</v>
      </c>
      <c r="CF66" s="156">
        <v>4276</v>
      </c>
      <c r="CG66" s="156">
        <v>64140</v>
      </c>
      <c r="CH66" s="156">
        <v>32</v>
      </c>
      <c r="CI66" s="156">
        <v>710</v>
      </c>
      <c r="CJ66" s="156">
        <v>4308</v>
      </c>
      <c r="CK66" s="156">
        <v>64850</v>
      </c>
      <c r="CL66" s="156">
        <v>5422391.1600000001</v>
      </c>
      <c r="CM66" s="156">
        <v>1084478.2320000001</v>
      </c>
      <c r="CN66" s="156">
        <v>195206.08176</v>
      </c>
      <c r="CO66" s="156">
        <v>6702075.4737599995</v>
      </c>
      <c r="CP66" s="168">
        <v>0</v>
      </c>
      <c r="CQ66" s="168">
        <v>0</v>
      </c>
      <c r="CR66" s="168">
        <v>0</v>
      </c>
      <c r="CS66" s="168">
        <v>0</v>
      </c>
      <c r="CT66" s="168">
        <v>0</v>
      </c>
      <c r="CU66" s="168">
        <v>0</v>
      </c>
      <c r="CV66" s="168">
        <v>0</v>
      </c>
      <c r="CW66" s="168">
        <v>0</v>
      </c>
      <c r="CX66" s="168">
        <v>0</v>
      </c>
      <c r="CY66" s="168">
        <v>0</v>
      </c>
      <c r="CZ66" s="168">
        <v>0</v>
      </c>
      <c r="DA66" s="168">
        <v>0</v>
      </c>
      <c r="DB66" s="168">
        <v>0</v>
      </c>
      <c r="DC66" s="168">
        <v>0</v>
      </c>
      <c r="DD66" s="168">
        <v>0</v>
      </c>
      <c r="DE66" s="168">
        <v>0</v>
      </c>
      <c r="DF66" s="168">
        <v>0</v>
      </c>
      <c r="DG66" s="168">
        <v>0</v>
      </c>
      <c r="DH66" s="168">
        <v>0</v>
      </c>
      <c r="DI66" s="168">
        <v>0</v>
      </c>
      <c r="DJ66" s="168">
        <v>0</v>
      </c>
      <c r="DK66" s="168">
        <v>0</v>
      </c>
      <c r="DL66" s="168">
        <v>0</v>
      </c>
      <c r="DM66" s="168">
        <v>0</v>
      </c>
      <c r="DN66" s="168">
        <v>0</v>
      </c>
      <c r="DO66" s="168">
        <v>0</v>
      </c>
      <c r="DP66" s="156">
        <v>0</v>
      </c>
      <c r="DQ66" s="156">
        <v>0</v>
      </c>
      <c r="DR66" s="156">
        <v>0</v>
      </c>
      <c r="DS66" s="156">
        <v>0</v>
      </c>
      <c r="DT66" s="31">
        <v>0</v>
      </c>
      <c r="DU66" s="174">
        <v>0</v>
      </c>
      <c r="DV66" s="174">
        <v>0</v>
      </c>
      <c r="DW66" s="174" t="s">
        <v>267</v>
      </c>
      <c r="DX66" s="174" t="s">
        <v>267</v>
      </c>
      <c r="DY66" s="174" t="s">
        <v>267</v>
      </c>
      <c r="DZ66" s="174">
        <v>0</v>
      </c>
      <c r="EA66" s="174">
        <v>0</v>
      </c>
      <c r="EB66" s="179">
        <v>4276</v>
      </c>
      <c r="EC66" s="179">
        <v>0</v>
      </c>
      <c r="ED66" s="179">
        <v>32</v>
      </c>
      <c r="EE66" s="179">
        <v>0</v>
      </c>
      <c r="EF66" s="179">
        <v>0</v>
      </c>
      <c r="EG66" s="179">
        <v>0</v>
      </c>
      <c r="EH66" s="179">
        <v>4308</v>
      </c>
      <c r="EI66" s="31">
        <v>0</v>
      </c>
      <c r="EJ66" s="31">
        <v>0</v>
      </c>
      <c r="EK66" s="31">
        <v>0</v>
      </c>
      <c r="EL66" s="31" t="e">
        <v>#DIV/0!</v>
      </c>
      <c r="EM66" s="31">
        <v>1</v>
      </c>
      <c r="EN66" s="31">
        <v>1</v>
      </c>
      <c r="EO66" s="31">
        <v>8</v>
      </c>
      <c r="EP66" s="31">
        <v>0</v>
      </c>
      <c r="EQ66" s="31" t="s">
        <v>1850</v>
      </c>
      <c r="ER66" s="31">
        <v>0</v>
      </c>
      <c r="ES66" s="31">
        <v>60</v>
      </c>
      <c r="ET66" s="109">
        <v>20</v>
      </c>
      <c r="EU66" s="113">
        <v>0.15</v>
      </c>
      <c r="EV66" s="31">
        <v>15</v>
      </c>
      <c r="EW66" s="31">
        <v>70</v>
      </c>
      <c r="EX66" s="31">
        <v>56</v>
      </c>
      <c r="EY66" s="66">
        <v>0</v>
      </c>
      <c r="EZ66" s="385" t="s">
        <v>598</v>
      </c>
    </row>
    <row r="67" spans="1:156" x14ac:dyDescent="0.25">
      <c r="A67" s="368" t="s">
        <v>62</v>
      </c>
      <c r="B67" s="373" t="s">
        <v>1636</v>
      </c>
      <c r="C67" s="378" t="s">
        <v>62</v>
      </c>
      <c r="D67" s="378" t="s">
        <v>62</v>
      </c>
      <c r="E67" s="378" t="s">
        <v>604</v>
      </c>
      <c r="F67" s="378" t="s">
        <v>591</v>
      </c>
      <c r="G67" s="378" t="s">
        <v>942</v>
      </c>
      <c r="H67" s="378" t="s">
        <v>542</v>
      </c>
      <c r="I67" s="378" t="s">
        <v>1490</v>
      </c>
      <c r="J67" s="378" t="s">
        <v>1637</v>
      </c>
      <c r="K67" s="378" t="s">
        <v>1638</v>
      </c>
      <c r="L67" s="378" t="s">
        <v>1639</v>
      </c>
      <c r="M67" s="378" t="s">
        <v>62</v>
      </c>
      <c r="N67" s="378">
        <v>49870</v>
      </c>
      <c r="O67" s="378" t="s">
        <v>1640</v>
      </c>
      <c r="P67" s="378" t="s">
        <v>1641</v>
      </c>
      <c r="Q67" s="378" t="s">
        <v>1642</v>
      </c>
      <c r="R67" s="378" t="s">
        <v>1643</v>
      </c>
      <c r="S67" s="378">
        <v>0</v>
      </c>
      <c r="T67" s="378" t="s">
        <v>1644</v>
      </c>
      <c r="U67" s="378" t="s">
        <v>1645</v>
      </c>
      <c r="V67" s="378" t="s">
        <v>1646</v>
      </c>
      <c r="W67" s="365">
        <v>12659</v>
      </c>
      <c r="X67" s="365">
        <v>7539</v>
      </c>
      <c r="Y67" s="365">
        <v>5120</v>
      </c>
      <c r="Z67" s="355">
        <v>3.8094997473471448</v>
      </c>
      <c r="AA67" s="355">
        <v>3.6544457274826789</v>
      </c>
      <c r="AB67" s="325" t="s">
        <v>397</v>
      </c>
      <c r="AC67" s="325">
        <v>0.79395161978550455</v>
      </c>
      <c r="AD67" s="325" t="s">
        <v>1647</v>
      </c>
      <c r="AE67" s="325">
        <v>121</v>
      </c>
      <c r="AF67" s="325">
        <v>3464</v>
      </c>
      <c r="AG67" s="325">
        <v>0</v>
      </c>
      <c r="AH67" s="325">
        <v>1979</v>
      </c>
      <c r="AI67" s="325">
        <v>0</v>
      </c>
      <c r="AJ67" s="31">
        <v>0.99390000000000001</v>
      </c>
      <c r="AK67" s="31">
        <v>0.94950000000000001</v>
      </c>
      <c r="AL67" s="31">
        <v>0.97989999999999999</v>
      </c>
      <c r="AM67" s="31">
        <v>0</v>
      </c>
      <c r="AN67" s="31">
        <v>0</v>
      </c>
      <c r="AO67" s="31">
        <v>0.91049999999999998</v>
      </c>
      <c r="AP67" s="31">
        <v>0.88039999999999996</v>
      </c>
      <c r="AQ67" s="31">
        <v>0</v>
      </c>
      <c r="AR67" s="31">
        <v>1201922.99</v>
      </c>
      <c r="AS67" s="31">
        <v>328263.76</v>
      </c>
      <c r="AT67" s="31">
        <v>49234.63</v>
      </c>
      <c r="AU67" s="31">
        <v>150697.79999999999</v>
      </c>
      <c r="AV67" s="31">
        <v>53444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7">
        <v>1783563.18</v>
      </c>
      <c r="BD67" s="31">
        <v>0</v>
      </c>
      <c r="BE67" s="31">
        <v>0</v>
      </c>
      <c r="BF67" s="31">
        <v>386227</v>
      </c>
      <c r="BG67" s="31">
        <v>0</v>
      </c>
      <c r="BH67" s="31">
        <v>0</v>
      </c>
      <c r="BI67" s="31">
        <v>0</v>
      </c>
      <c r="BJ67" s="31">
        <v>736312.29</v>
      </c>
      <c r="BK67" s="31">
        <v>0</v>
      </c>
      <c r="BL67" s="31">
        <v>0</v>
      </c>
      <c r="BM67" s="31">
        <v>0</v>
      </c>
      <c r="BN67" s="31">
        <v>0</v>
      </c>
      <c r="BO67" s="31">
        <v>149818.75</v>
      </c>
      <c r="BP67" s="31">
        <v>6742.5</v>
      </c>
      <c r="BQ67" s="31">
        <v>1677720</v>
      </c>
      <c r="BR67" s="31">
        <v>0</v>
      </c>
      <c r="BS67" s="31">
        <v>0</v>
      </c>
      <c r="BT67" s="31">
        <v>0</v>
      </c>
      <c r="BU67" s="31">
        <v>0</v>
      </c>
      <c r="BV67" s="31">
        <v>770674.76</v>
      </c>
      <c r="BW67" s="31">
        <v>0</v>
      </c>
      <c r="BX67" s="31">
        <v>0</v>
      </c>
      <c r="BY67" s="31">
        <v>3727495.3</v>
      </c>
      <c r="BZ67" s="31">
        <v>3976439.59</v>
      </c>
      <c r="CA67" s="31">
        <v>1937</v>
      </c>
      <c r="CB67" s="31">
        <v>666614.15</v>
      </c>
      <c r="CC67" s="31">
        <v>663</v>
      </c>
      <c r="CD67" s="31">
        <v>3309825.44</v>
      </c>
      <c r="CE67" s="31">
        <v>1274</v>
      </c>
      <c r="CF67" s="31">
        <v>2732</v>
      </c>
      <c r="CG67" s="31">
        <v>40980</v>
      </c>
      <c r="CH67" s="31">
        <v>0</v>
      </c>
      <c r="CI67" s="31">
        <v>0</v>
      </c>
      <c r="CJ67" s="31">
        <v>2732</v>
      </c>
      <c r="CK67" s="31">
        <v>40980</v>
      </c>
      <c r="CL67" s="31">
        <v>1892292.48</v>
      </c>
      <c r="CM67" s="31">
        <v>378458.49600000004</v>
      </c>
      <c r="CN67" s="31">
        <v>68122.529280000002</v>
      </c>
      <c r="CO67" s="31">
        <v>2338873.5052799997</v>
      </c>
      <c r="CP67" s="31">
        <v>0</v>
      </c>
      <c r="CQ67" s="31">
        <v>0</v>
      </c>
      <c r="CR67" s="31">
        <v>0</v>
      </c>
      <c r="CS67" s="31">
        <v>0</v>
      </c>
      <c r="CT67" s="31">
        <v>0</v>
      </c>
      <c r="CU67" s="31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1">
        <v>0</v>
      </c>
      <c r="DJ67" s="31">
        <v>0</v>
      </c>
      <c r="DK67" s="31">
        <v>0</v>
      </c>
      <c r="DL67" s="31">
        <v>0</v>
      </c>
      <c r="DM67" s="31">
        <v>0</v>
      </c>
      <c r="DN67" s="31">
        <v>0</v>
      </c>
      <c r="DO67" s="31">
        <v>0</v>
      </c>
      <c r="DP67" s="31">
        <v>0</v>
      </c>
      <c r="DQ67" s="31">
        <v>0</v>
      </c>
      <c r="DR67" s="31">
        <v>0</v>
      </c>
      <c r="DS67" s="31">
        <v>0</v>
      </c>
      <c r="DT67" s="31">
        <v>0</v>
      </c>
      <c r="DU67" s="31">
        <v>0</v>
      </c>
      <c r="DV67" s="31">
        <v>0</v>
      </c>
      <c r="DW67" s="31" t="s">
        <v>267</v>
      </c>
      <c r="DX67" s="31" t="s">
        <v>267</v>
      </c>
      <c r="DY67" s="31">
        <v>0</v>
      </c>
      <c r="DZ67" s="31">
        <v>0</v>
      </c>
      <c r="EA67" s="31">
        <v>0</v>
      </c>
      <c r="EB67" s="31">
        <v>2732</v>
      </c>
      <c r="EC67" s="31">
        <v>0</v>
      </c>
      <c r="ED67" s="31">
        <v>0</v>
      </c>
      <c r="EE67" s="31">
        <v>0</v>
      </c>
      <c r="EF67" s="31">
        <v>0</v>
      </c>
      <c r="EG67" s="31">
        <v>0</v>
      </c>
      <c r="EH67" s="37">
        <v>2732</v>
      </c>
      <c r="EI67" s="31">
        <v>1</v>
      </c>
      <c r="EJ67" s="31">
        <v>1</v>
      </c>
      <c r="EK67" s="31">
        <v>1</v>
      </c>
      <c r="EL67" s="31">
        <v>24</v>
      </c>
      <c r="EM67" s="31">
        <v>4</v>
      </c>
      <c r="EN67" s="31">
        <v>0</v>
      </c>
      <c r="EO67" s="31">
        <v>0</v>
      </c>
      <c r="EP67" s="31">
        <v>0</v>
      </c>
      <c r="EQ67" s="31" t="s">
        <v>1648</v>
      </c>
      <c r="ER67" s="31">
        <v>0</v>
      </c>
      <c r="ES67" s="31">
        <v>48</v>
      </c>
      <c r="ET67" s="31">
        <v>20.333333333333332</v>
      </c>
      <c r="EU67" s="31">
        <v>0.25</v>
      </c>
      <c r="EV67" s="31">
        <v>6</v>
      </c>
      <c r="EW67" s="31">
        <v>120</v>
      </c>
      <c r="EX67" s="31">
        <v>24</v>
      </c>
      <c r="EY67" s="31">
        <v>0</v>
      </c>
      <c r="EZ67" s="385" t="s">
        <v>598</v>
      </c>
    </row>
    <row r="68" spans="1:156" ht="27" x14ac:dyDescent="0.25">
      <c r="A68" s="368" t="s">
        <v>1006</v>
      </c>
      <c r="B68" s="372" t="s">
        <v>1005</v>
      </c>
      <c r="C68" s="378" t="s">
        <v>1006</v>
      </c>
      <c r="D68" s="378" t="s">
        <v>1006</v>
      </c>
      <c r="E68" s="378" t="s">
        <v>604</v>
      </c>
      <c r="F68" s="378" t="s">
        <v>591</v>
      </c>
      <c r="G68" s="378" t="s">
        <v>306</v>
      </c>
      <c r="H68" s="378" t="s">
        <v>290</v>
      </c>
      <c r="I68" s="378" t="s">
        <v>307</v>
      </c>
      <c r="J68" s="378" t="s">
        <v>1007</v>
      </c>
      <c r="K68" s="378" t="s">
        <v>1008</v>
      </c>
      <c r="L68" s="378" t="s">
        <v>1009</v>
      </c>
      <c r="M68" s="378" t="s">
        <v>1006</v>
      </c>
      <c r="N68" s="378">
        <v>45950</v>
      </c>
      <c r="O68" s="378" t="s">
        <v>1010</v>
      </c>
      <c r="P68" s="378" t="s">
        <v>1011</v>
      </c>
      <c r="Q68" s="378" t="s">
        <v>1012</v>
      </c>
      <c r="R68" s="378" t="s">
        <v>1013</v>
      </c>
      <c r="S68" s="378">
        <v>0</v>
      </c>
      <c r="T68" s="378" t="s">
        <v>1014</v>
      </c>
      <c r="U68" s="378" t="s">
        <v>1014</v>
      </c>
      <c r="V68" s="378" t="s">
        <v>348</v>
      </c>
      <c r="W68" s="365">
        <v>52349</v>
      </c>
      <c r="X68" s="365">
        <v>41053</v>
      </c>
      <c r="Y68" s="365">
        <v>11296</v>
      </c>
      <c r="Z68" s="355">
        <v>4.7471091581868636</v>
      </c>
      <c r="AA68" s="355">
        <v>4.886036960985626</v>
      </c>
      <c r="AB68" s="325" t="s">
        <v>283</v>
      </c>
      <c r="AC68" s="325">
        <v>2.1637341906237229</v>
      </c>
      <c r="AD68" s="325" t="s">
        <v>889</v>
      </c>
      <c r="AE68" s="325">
        <v>70</v>
      </c>
      <c r="AF68" s="325">
        <v>10714</v>
      </c>
      <c r="AG68" s="325">
        <v>0</v>
      </c>
      <c r="AH68" s="325">
        <v>8648</v>
      </c>
      <c r="AI68" s="325">
        <v>0</v>
      </c>
      <c r="AJ68" s="146">
        <v>0.99360000000000004</v>
      </c>
      <c r="AK68" s="146">
        <v>0.98030000000000006</v>
      </c>
      <c r="AL68" s="146">
        <v>0.97989999999999999</v>
      </c>
      <c r="AM68" s="146">
        <v>0</v>
      </c>
      <c r="AN68" s="146">
        <v>0</v>
      </c>
      <c r="AO68" s="146">
        <v>0.93659999999999999</v>
      </c>
      <c r="AP68" s="146">
        <v>0.90810000000000002</v>
      </c>
      <c r="AQ68" s="146">
        <v>0</v>
      </c>
      <c r="AR68" s="156">
        <v>5557566.5999999996</v>
      </c>
      <c r="AS68" s="156">
        <v>1772567.4</v>
      </c>
      <c r="AT68" s="156">
        <v>443182.39</v>
      </c>
      <c r="AU68" s="156">
        <v>561034.94999999995</v>
      </c>
      <c r="AV68" s="156">
        <v>0</v>
      </c>
      <c r="AW68" s="156">
        <v>0</v>
      </c>
      <c r="AX68" s="157">
        <v>55833.97</v>
      </c>
      <c r="AY68" s="156">
        <v>0</v>
      </c>
      <c r="AZ68" s="156">
        <v>0</v>
      </c>
      <c r="BA68" s="156">
        <v>0</v>
      </c>
      <c r="BB68" s="156">
        <v>0</v>
      </c>
      <c r="BC68" s="156">
        <v>8390185.3099999987</v>
      </c>
      <c r="BD68" s="156">
        <v>0</v>
      </c>
      <c r="BE68" s="156">
        <v>8915394</v>
      </c>
      <c r="BF68" s="156">
        <v>0</v>
      </c>
      <c r="BG68" s="156">
        <v>652436</v>
      </c>
      <c r="BH68" s="156">
        <v>0</v>
      </c>
      <c r="BI68" s="156">
        <v>301766.45</v>
      </c>
      <c r="BJ68" s="156">
        <v>580987.1</v>
      </c>
      <c r="BK68" s="156">
        <v>0</v>
      </c>
      <c r="BL68" s="156">
        <v>0</v>
      </c>
      <c r="BM68" s="156">
        <v>929.48</v>
      </c>
      <c r="BN68" s="156">
        <v>459365.45</v>
      </c>
      <c r="BO68" s="156">
        <v>191655.9</v>
      </c>
      <c r="BP68" s="156">
        <v>659822.85</v>
      </c>
      <c r="BQ68" s="156">
        <v>0</v>
      </c>
      <c r="BR68" s="156">
        <v>0</v>
      </c>
      <c r="BS68" s="156">
        <v>0</v>
      </c>
      <c r="BT68" s="156">
        <v>0</v>
      </c>
      <c r="BU68" s="156">
        <v>0</v>
      </c>
      <c r="BV68" s="156">
        <v>496878.27</v>
      </c>
      <c r="BW68" s="156">
        <v>0</v>
      </c>
      <c r="BX68" s="156">
        <v>0</v>
      </c>
      <c r="BY68" s="156">
        <v>12259235.499999998</v>
      </c>
      <c r="BZ68" s="156">
        <v>4184987.08</v>
      </c>
      <c r="CA68" s="156">
        <v>1710</v>
      </c>
      <c r="CB68" s="156">
        <v>266049</v>
      </c>
      <c r="CC68" s="156">
        <v>206</v>
      </c>
      <c r="CD68" s="156">
        <v>3918938.08</v>
      </c>
      <c r="CE68" s="156">
        <v>1504</v>
      </c>
      <c r="CF68" s="156">
        <v>1542</v>
      </c>
      <c r="CG68" s="156">
        <v>35034</v>
      </c>
      <c r="CH68" s="156">
        <v>277</v>
      </c>
      <c r="CI68" s="156">
        <v>7899</v>
      </c>
      <c r="CJ68" s="156">
        <v>1819</v>
      </c>
      <c r="CK68" s="156">
        <v>42933</v>
      </c>
      <c r="CL68" s="156">
        <v>2124356.6399999997</v>
      </c>
      <c r="CM68" s="156">
        <v>531089.15999999992</v>
      </c>
      <c r="CN68" s="156">
        <v>132772.28999999998</v>
      </c>
      <c r="CO68" s="156">
        <v>2788218.09</v>
      </c>
      <c r="CP68" s="168">
        <v>714</v>
      </c>
      <c r="CQ68" s="168">
        <v>3973</v>
      </c>
      <c r="CR68" s="168">
        <v>523</v>
      </c>
      <c r="CS68" s="168">
        <v>1</v>
      </c>
      <c r="CT68" s="168">
        <v>5211</v>
      </c>
      <c r="CU68" s="168">
        <v>126966</v>
      </c>
      <c r="CV68" s="168">
        <v>2</v>
      </c>
      <c r="CW68" s="168">
        <v>0</v>
      </c>
      <c r="CX68" s="168">
        <v>1</v>
      </c>
      <c r="CY68" s="168">
        <v>3</v>
      </c>
      <c r="CZ68" s="168">
        <v>104</v>
      </c>
      <c r="DA68" s="168">
        <v>5214</v>
      </c>
      <c r="DB68" s="168">
        <v>127070</v>
      </c>
      <c r="DC68" s="168">
        <v>5256960</v>
      </c>
      <c r="DD68" s="168">
        <v>1314240</v>
      </c>
      <c r="DE68" s="168">
        <v>328560</v>
      </c>
      <c r="DF68" s="168">
        <v>6899760</v>
      </c>
      <c r="DG68" s="168">
        <v>0</v>
      </c>
      <c r="DH68" s="168">
        <v>0</v>
      </c>
      <c r="DI68" s="168">
        <v>0</v>
      </c>
      <c r="DJ68" s="168">
        <v>0</v>
      </c>
      <c r="DK68" s="168">
        <v>0</v>
      </c>
      <c r="DL68" s="168">
        <v>0</v>
      </c>
      <c r="DM68" s="168">
        <v>0</v>
      </c>
      <c r="DN68" s="168">
        <v>0</v>
      </c>
      <c r="DO68" s="168">
        <v>0</v>
      </c>
      <c r="DP68" s="156">
        <v>0</v>
      </c>
      <c r="DQ68" s="156">
        <v>0</v>
      </c>
      <c r="DR68" s="156">
        <v>0</v>
      </c>
      <c r="DS68" s="156">
        <v>0</v>
      </c>
      <c r="DT68" s="31" t="s">
        <v>267</v>
      </c>
      <c r="DU68" s="174">
        <v>0</v>
      </c>
      <c r="DV68" s="174">
        <v>0</v>
      </c>
      <c r="DW68" s="174" t="s">
        <v>267</v>
      </c>
      <c r="DX68" s="174" t="s">
        <v>267</v>
      </c>
      <c r="DY68" s="174" t="s">
        <v>267</v>
      </c>
      <c r="DZ68" s="174">
        <v>0</v>
      </c>
      <c r="EA68" s="174" t="s">
        <v>267</v>
      </c>
      <c r="EB68" s="179">
        <v>6753</v>
      </c>
      <c r="EC68" s="179">
        <v>0</v>
      </c>
      <c r="ED68" s="179">
        <v>280</v>
      </c>
      <c r="EE68" s="179">
        <v>0</v>
      </c>
      <c r="EF68" s="179">
        <v>0</v>
      </c>
      <c r="EG68" s="179">
        <v>0</v>
      </c>
      <c r="EH68" s="179">
        <v>7033</v>
      </c>
      <c r="EI68" s="31">
        <v>0</v>
      </c>
      <c r="EJ68" s="31">
        <v>0</v>
      </c>
      <c r="EK68" s="31">
        <v>0</v>
      </c>
      <c r="EL68" s="31" t="e">
        <v>#DIV/0!</v>
      </c>
      <c r="EM68" s="31">
        <v>14</v>
      </c>
      <c r="EN68" s="31">
        <v>6</v>
      </c>
      <c r="EO68" s="31">
        <v>65</v>
      </c>
      <c r="EP68" s="31">
        <v>18</v>
      </c>
      <c r="EQ68" s="31" t="s">
        <v>1015</v>
      </c>
      <c r="ER68" s="31">
        <v>0</v>
      </c>
      <c r="ES68" s="31">
        <v>338</v>
      </c>
      <c r="ET68" s="109">
        <v>15.882352941176471</v>
      </c>
      <c r="EU68" s="113">
        <v>0.25</v>
      </c>
      <c r="EV68" s="31">
        <v>45</v>
      </c>
      <c r="EW68" s="31">
        <v>105</v>
      </c>
      <c r="EX68" s="31">
        <v>70</v>
      </c>
      <c r="EY68" s="66">
        <v>6</v>
      </c>
      <c r="EZ68" s="385" t="s">
        <v>598</v>
      </c>
    </row>
    <row r="69" spans="1:156" ht="27" x14ac:dyDescent="0.25">
      <c r="A69" s="368" t="s">
        <v>1017</v>
      </c>
      <c r="B69" s="372" t="s">
        <v>1016</v>
      </c>
      <c r="C69" s="378" t="s">
        <v>1017</v>
      </c>
      <c r="D69" s="378" t="s">
        <v>1017</v>
      </c>
      <c r="E69" s="378" t="s">
        <v>604</v>
      </c>
      <c r="F69" s="378" t="s">
        <v>591</v>
      </c>
      <c r="G69" s="378" t="s">
        <v>386</v>
      </c>
      <c r="H69" s="378" t="s">
        <v>387</v>
      </c>
      <c r="I69" s="378" t="s">
        <v>388</v>
      </c>
      <c r="J69" s="378" t="s">
        <v>1018</v>
      </c>
      <c r="K69" s="378" t="s">
        <v>1019</v>
      </c>
      <c r="L69" s="378" t="s">
        <v>1020</v>
      </c>
      <c r="M69" s="378" t="s">
        <v>1017</v>
      </c>
      <c r="N69" s="378">
        <v>48800</v>
      </c>
      <c r="O69" s="378" t="s">
        <v>1021</v>
      </c>
      <c r="P69" s="378" t="s">
        <v>1022</v>
      </c>
      <c r="Q69" s="378">
        <v>3573750058</v>
      </c>
      <c r="R69" s="378" t="s">
        <v>1023</v>
      </c>
      <c r="S69" s="378">
        <v>0</v>
      </c>
      <c r="T69" s="378" t="s">
        <v>1024</v>
      </c>
      <c r="U69" s="378" t="s">
        <v>1024</v>
      </c>
      <c r="V69" s="378" t="s">
        <v>1025</v>
      </c>
      <c r="W69" s="365">
        <v>12190</v>
      </c>
      <c r="X69" s="365">
        <v>6155</v>
      </c>
      <c r="Y69" s="365">
        <v>6035</v>
      </c>
      <c r="Z69" s="355">
        <v>4.2099863201094392</v>
      </c>
      <c r="AA69" s="355">
        <v>3.9221364221364223</v>
      </c>
      <c r="AB69" s="325" t="s">
        <v>397</v>
      </c>
      <c r="AC69" s="325">
        <v>1.2400307142957923</v>
      </c>
      <c r="AD69" s="325" t="s">
        <v>1026</v>
      </c>
      <c r="AE69" s="325">
        <v>141</v>
      </c>
      <c r="AF69" s="325">
        <v>3108</v>
      </c>
      <c r="AG69" s="325">
        <v>0</v>
      </c>
      <c r="AH69" s="325">
        <v>1462</v>
      </c>
      <c r="AI69" s="325">
        <v>0</v>
      </c>
      <c r="AJ69" s="146">
        <v>0.99540000000000006</v>
      </c>
      <c r="AK69" s="146">
        <v>0.9536</v>
      </c>
      <c r="AL69" s="146">
        <v>0.98439999999999994</v>
      </c>
      <c r="AM69" s="146">
        <v>0</v>
      </c>
      <c r="AN69" s="146">
        <v>0</v>
      </c>
      <c r="AO69" s="146">
        <v>0.8992</v>
      </c>
      <c r="AP69" s="146">
        <v>0.78080000000000005</v>
      </c>
      <c r="AQ69" s="146">
        <v>0</v>
      </c>
      <c r="AR69" s="156">
        <v>650210.06999999995</v>
      </c>
      <c r="AS69" s="156">
        <v>130042.01</v>
      </c>
      <c r="AT69" s="156">
        <v>19506.310000000001</v>
      </c>
      <c r="AU69" s="156">
        <v>58779.6</v>
      </c>
      <c r="AV69" s="156">
        <v>13068</v>
      </c>
      <c r="AW69" s="156">
        <v>0</v>
      </c>
      <c r="AX69" s="157">
        <v>14787.26</v>
      </c>
      <c r="AY69" s="156">
        <v>0</v>
      </c>
      <c r="AZ69" s="156">
        <v>0</v>
      </c>
      <c r="BA69" s="156">
        <v>0</v>
      </c>
      <c r="BB69" s="156">
        <v>0</v>
      </c>
      <c r="BC69" s="156">
        <v>886393.25</v>
      </c>
      <c r="BD69" s="156">
        <v>0</v>
      </c>
      <c r="BE69" s="156">
        <v>107294</v>
      </c>
      <c r="BF69" s="156">
        <v>0</v>
      </c>
      <c r="BG69" s="156">
        <v>0</v>
      </c>
      <c r="BH69" s="156">
        <v>0</v>
      </c>
      <c r="BI69" s="156">
        <v>0</v>
      </c>
      <c r="BJ69" s="156">
        <v>550726.1</v>
      </c>
      <c r="BK69" s="156">
        <v>5218.5</v>
      </c>
      <c r="BL69" s="156">
        <v>0</v>
      </c>
      <c r="BM69" s="156">
        <v>0</v>
      </c>
      <c r="BN69" s="156">
        <v>0</v>
      </c>
      <c r="BO69" s="156">
        <v>0</v>
      </c>
      <c r="BP69" s="156">
        <v>68219.8</v>
      </c>
      <c r="BQ69" s="156">
        <v>0</v>
      </c>
      <c r="BR69" s="156">
        <v>0</v>
      </c>
      <c r="BS69" s="156">
        <v>0</v>
      </c>
      <c r="BT69" s="156">
        <v>0</v>
      </c>
      <c r="BU69" s="156">
        <v>0</v>
      </c>
      <c r="BV69" s="156">
        <v>959.15</v>
      </c>
      <c r="BW69" s="156">
        <v>0</v>
      </c>
      <c r="BX69" s="156">
        <v>0</v>
      </c>
      <c r="BY69" s="156">
        <v>732417.54999999993</v>
      </c>
      <c r="BZ69" s="156">
        <v>604156.37</v>
      </c>
      <c r="CA69" s="156">
        <v>1266</v>
      </c>
      <c r="CB69" s="156">
        <v>365516.64</v>
      </c>
      <c r="CC69" s="156">
        <v>604</v>
      </c>
      <c r="CD69" s="156">
        <v>238639.72999999998</v>
      </c>
      <c r="CE69" s="156">
        <v>662</v>
      </c>
      <c r="CF69" s="156">
        <v>2445</v>
      </c>
      <c r="CG69" s="156">
        <v>32454</v>
      </c>
      <c r="CH69" s="156">
        <v>170</v>
      </c>
      <c r="CI69" s="156">
        <v>4100</v>
      </c>
      <c r="CJ69" s="156">
        <v>2615</v>
      </c>
      <c r="CK69" s="156">
        <v>36554</v>
      </c>
      <c r="CL69" s="156">
        <v>1446083.2159584002</v>
      </c>
      <c r="CM69" s="156">
        <v>289216.64319168002</v>
      </c>
      <c r="CN69" s="156">
        <v>52058.9957745024</v>
      </c>
      <c r="CO69" s="156">
        <v>1787358.8549245826</v>
      </c>
      <c r="CP69" s="168">
        <v>0</v>
      </c>
      <c r="CQ69" s="168">
        <v>0</v>
      </c>
      <c r="CR69" s="168">
        <v>0</v>
      </c>
      <c r="CS69" s="168">
        <v>0</v>
      </c>
      <c r="CT69" s="168">
        <v>0</v>
      </c>
      <c r="CU69" s="168">
        <v>0</v>
      </c>
      <c r="CV69" s="168">
        <v>0</v>
      </c>
      <c r="CW69" s="168">
        <v>0</v>
      </c>
      <c r="CX69" s="168">
        <v>0</v>
      </c>
      <c r="CY69" s="168">
        <v>0</v>
      </c>
      <c r="CZ69" s="168">
        <v>0</v>
      </c>
      <c r="DA69" s="168">
        <v>0</v>
      </c>
      <c r="DB69" s="168">
        <v>0</v>
      </c>
      <c r="DC69" s="168">
        <v>0</v>
      </c>
      <c r="DD69" s="168">
        <v>0</v>
      </c>
      <c r="DE69" s="168">
        <v>0</v>
      </c>
      <c r="DF69" s="168">
        <v>0</v>
      </c>
      <c r="DG69" s="168">
        <v>0</v>
      </c>
      <c r="DH69" s="168">
        <v>0</v>
      </c>
      <c r="DI69" s="168">
        <v>0</v>
      </c>
      <c r="DJ69" s="168">
        <v>0</v>
      </c>
      <c r="DK69" s="168">
        <v>0</v>
      </c>
      <c r="DL69" s="168">
        <v>0</v>
      </c>
      <c r="DM69" s="168">
        <v>0</v>
      </c>
      <c r="DN69" s="168">
        <v>0</v>
      </c>
      <c r="DO69" s="168">
        <v>0</v>
      </c>
      <c r="DP69" s="156">
        <v>0</v>
      </c>
      <c r="DQ69" s="156">
        <v>0</v>
      </c>
      <c r="DR69" s="156">
        <v>0</v>
      </c>
      <c r="DS69" s="156">
        <v>0</v>
      </c>
      <c r="DT69" s="31">
        <v>0</v>
      </c>
      <c r="DU69" s="174">
        <v>0</v>
      </c>
      <c r="DV69" s="174">
        <v>0</v>
      </c>
      <c r="DW69" s="174" t="s">
        <v>267</v>
      </c>
      <c r="DX69" s="174" t="s">
        <v>267</v>
      </c>
      <c r="DY69" s="174">
        <v>0</v>
      </c>
      <c r="DZ69" s="174">
        <v>0</v>
      </c>
      <c r="EA69" s="174">
        <v>0</v>
      </c>
      <c r="EB69" s="179">
        <v>2445</v>
      </c>
      <c r="EC69" s="179">
        <v>0</v>
      </c>
      <c r="ED69" s="179">
        <v>170</v>
      </c>
      <c r="EE69" s="179">
        <v>0</v>
      </c>
      <c r="EF69" s="179">
        <v>0</v>
      </c>
      <c r="EG69" s="179">
        <v>0</v>
      </c>
      <c r="EH69" s="179">
        <v>2615</v>
      </c>
      <c r="EI69" s="31">
        <v>0</v>
      </c>
      <c r="EJ69" s="31">
        <v>0</v>
      </c>
      <c r="EK69" s="31">
        <v>0</v>
      </c>
      <c r="EL69" s="31" t="e">
        <v>#DIV/0!</v>
      </c>
      <c r="EM69" s="31">
        <v>4</v>
      </c>
      <c r="EN69" s="31">
        <v>0</v>
      </c>
      <c r="EO69" s="31">
        <v>0</v>
      </c>
      <c r="EP69" s="31">
        <v>0</v>
      </c>
      <c r="EQ69" s="31">
        <v>0</v>
      </c>
      <c r="ER69" s="31">
        <v>0</v>
      </c>
      <c r="ES69" s="31">
        <v>27</v>
      </c>
      <c r="ET69" s="109">
        <v>24</v>
      </c>
      <c r="EU69" s="113">
        <v>0.3</v>
      </c>
      <c r="EV69" s="31">
        <v>7</v>
      </c>
      <c r="EW69" s="31">
        <v>84</v>
      </c>
      <c r="EX69" s="31">
        <v>84</v>
      </c>
      <c r="EY69" s="66">
        <v>0</v>
      </c>
      <c r="EZ69" s="385" t="s">
        <v>598</v>
      </c>
    </row>
    <row r="70" spans="1:156" ht="30" x14ac:dyDescent="0.25">
      <c r="A70" s="368" t="s">
        <v>65</v>
      </c>
      <c r="B70" s="373" t="s">
        <v>1609</v>
      </c>
      <c r="C70" s="378" t="s">
        <v>65</v>
      </c>
      <c r="D70" s="378" t="s">
        <v>65</v>
      </c>
      <c r="E70" s="378" t="s">
        <v>1610</v>
      </c>
      <c r="F70" s="378" t="s">
        <v>1611</v>
      </c>
      <c r="G70" s="378" t="s">
        <v>942</v>
      </c>
      <c r="H70" s="378" t="s">
        <v>955</v>
      </c>
      <c r="I70" s="378" t="s">
        <v>956</v>
      </c>
      <c r="J70" s="378" t="s">
        <v>1612</v>
      </c>
      <c r="K70" s="378" t="s">
        <v>1613</v>
      </c>
      <c r="L70" s="378" t="s">
        <v>1614</v>
      </c>
      <c r="M70" s="378" t="s">
        <v>65</v>
      </c>
      <c r="N70" s="378">
        <v>49570</v>
      </c>
      <c r="O70" s="378" t="s">
        <v>1615</v>
      </c>
      <c r="P70" s="378" t="s">
        <v>1616</v>
      </c>
      <c r="Q70" s="378" t="s">
        <v>1617</v>
      </c>
      <c r="R70" s="378" t="s">
        <v>1618</v>
      </c>
      <c r="S70" s="378">
        <v>0</v>
      </c>
      <c r="T70" s="378" t="s">
        <v>1619</v>
      </c>
      <c r="U70" s="378" t="s">
        <v>1620</v>
      </c>
      <c r="V70" s="378" t="s">
        <v>1621</v>
      </c>
      <c r="W70" s="365">
        <v>9058</v>
      </c>
      <c r="X70" s="365">
        <v>1607.7980783867238</v>
      </c>
      <c r="Y70" s="365">
        <v>7450.2019216132758</v>
      </c>
      <c r="Z70" s="355">
        <v>3.5492231310965203</v>
      </c>
      <c r="AA70" s="355">
        <v>3.7804674457429051</v>
      </c>
      <c r="AB70" s="325" t="s">
        <v>397</v>
      </c>
      <c r="AC70" s="325">
        <v>0.5014087461543193</v>
      </c>
      <c r="AD70" s="325" t="s">
        <v>1622</v>
      </c>
      <c r="AE70" s="325">
        <v>121</v>
      </c>
      <c r="AF70" s="325">
        <v>2396</v>
      </c>
      <c r="AG70" s="325">
        <v>0</v>
      </c>
      <c r="AH70" s="325">
        <v>453</v>
      </c>
      <c r="AI70" s="325">
        <v>0</v>
      </c>
      <c r="AJ70" s="31">
        <v>0.98790000000000011</v>
      </c>
      <c r="AK70" s="31">
        <v>0.90410000000000001</v>
      </c>
      <c r="AL70" s="31">
        <v>0.97989999999999999</v>
      </c>
      <c r="AM70" s="31">
        <v>0</v>
      </c>
      <c r="AN70" s="31">
        <v>0</v>
      </c>
      <c r="AO70" s="31">
        <v>0.7228</v>
      </c>
      <c r="AP70" s="31">
        <v>0.66610000000000003</v>
      </c>
      <c r="AQ70" s="31">
        <v>0</v>
      </c>
      <c r="AR70" s="31">
        <v>1054194.03</v>
      </c>
      <c r="AS70" s="31">
        <v>191525.03</v>
      </c>
      <c r="AT70" s="31">
        <v>29950.03</v>
      </c>
      <c r="AU70" s="31">
        <v>25973.77</v>
      </c>
      <c r="AV70" s="31">
        <v>2729</v>
      </c>
      <c r="AW70" s="31">
        <v>9156</v>
      </c>
      <c r="AX70" s="31">
        <v>6679.03</v>
      </c>
      <c r="AY70" s="31">
        <v>0</v>
      </c>
      <c r="AZ70" s="31">
        <v>0</v>
      </c>
      <c r="BA70" s="31">
        <v>0</v>
      </c>
      <c r="BB70" s="31">
        <v>0</v>
      </c>
      <c r="BC70" s="37">
        <v>1320206.8900000001</v>
      </c>
      <c r="BD70" s="31">
        <v>0</v>
      </c>
      <c r="BE70" s="31">
        <v>2150600</v>
      </c>
      <c r="BF70" s="31">
        <v>0</v>
      </c>
      <c r="BG70" s="31">
        <v>0</v>
      </c>
      <c r="BH70" s="31">
        <v>0</v>
      </c>
      <c r="BI70" s="31">
        <v>0</v>
      </c>
      <c r="BJ70" s="31">
        <v>1211153</v>
      </c>
      <c r="BK70" s="31">
        <v>0</v>
      </c>
      <c r="BL70" s="31">
        <v>0</v>
      </c>
      <c r="BM70" s="31">
        <v>7100</v>
      </c>
      <c r="BN70" s="31">
        <v>278668</v>
      </c>
      <c r="BO70" s="31">
        <v>359050</v>
      </c>
      <c r="BP70" s="31">
        <v>7257</v>
      </c>
      <c r="BQ70" s="31">
        <v>0</v>
      </c>
      <c r="BR70" s="31">
        <v>0</v>
      </c>
      <c r="BS70" s="31">
        <v>0</v>
      </c>
      <c r="BT70" s="31">
        <v>0</v>
      </c>
      <c r="BU70" s="31">
        <v>0</v>
      </c>
      <c r="BV70" s="31">
        <v>321664</v>
      </c>
      <c r="BW70" s="31">
        <v>0</v>
      </c>
      <c r="BX70" s="31">
        <v>0</v>
      </c>
      <c r="BY70" s="31">
        <v>4335492</v>
      </c>
      <c r="BZ70" s="31">
        <v>1070803.02</v>
      </c>
      <c r="CA70" s="31">
        <v>330</v>
      </c>
      <c r="CB70" s="31">
        <v>247294.94</v>
      </c>
      <c r="CC70" s="31">
        <v>260</v>
      </c>
      <c r="CD70" s="31">
        <v>823508.08000000007</v>
      </c>
      <c r="CE70" s="31">
        <v>70</v>
      </c>
      <c r="CF70" s="31">
        <v>2738</v>
      </c>
      <c r="CG70" s="31">
        <v>19830</v>
      </c>
      <c r="CH70" s="31">
        <v>0</v>
      </c>
      <c r="CI70" s="31">
        <v>0</v>
      </c>
      <c r="CJ70" s="31">
        <v>2738</v>
      </c>
      <c r="CK70" s="31">
        <v>19830</v>
      </c>
      <c r="CL70" s="31">
        <v>2062141.56</v>
      </c>
      <c r="CM70" s="31">
        <v>412428.31199999998</v>
      </c>
      <c r="CN70" s="31">
        <v>74237.096159999986</v>
      </c>
      <c r="CO70" s="31">
        <v>2548806.9681600002</v>
      </c>
      <c r="CP70" s="31">
        <v>0</v>
      </c>
      <c r="CQ70" s="31">
        <v>0</v>
      </c>
      <c r="CR70" s="31">
        <v>0</v>
      </c>
      <c r="CS70" s="31">
        <v>0</v>
      </c>
      <c r="CT70" s="31">
        <v>0</v>
      </c>
      <c r="CU70" s="31">
        <v>0</v>
      </c>
      <c r="CV70" s="31">
        <v>0</v>
      </c>
      <c r="CW70" s="31">
        <v>0</v>
      </c>
      <c r="CX70" s="31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31">
        <v>0</v>
      </c>
      <c r="DF70" s="31">
        <v>0</v>
      </c>
      <c r="DG70" s="31">
        <v>0</v>
      </c>
      <c r="DH70" s="31">
        <v>0</v>
      </c>
      <c r="DI70" s="31">
        <v>0</v>
      </c>
      <c r="DJ70" s="31">
        <v>0</v>
      </c>
      <c r="DK70" s="31">
        <v>0</v>
      </c>
      <c r="DL70" s="31">
        <v>0</v>
      </c>
      <c r="DM70" s="31">
        <v>0</v>
      </c>
      <c r="DN70" s="31">
        <v>0</v>
      </c>
      <c r="DO70" s="31">
        <v>0</v>
      </c>
      <c r="DP70" s="31">
        <v>0</v>
      </c>
      <c r="DQ70" s="31">
        <v>0</v>
      </c>
      <c r="DR70" s="31">
        <v>0</v>
      </c>
      <c r="DS70" s="31">
        <v>0</v>
      </c>
      <c r="DT70" s="31">
        <v>0</v>
      </c>
      <c r="DU70" s="31">
        <v>0</v>
      </c>
      <c r="DV70" s="31">
        <v>0</v>
      </c>
      <c r="DW70" s="31" t="s">
        <v>267</v>
      </c>
      <c r="DX70" s="31" t="s">
        <v>267</v>
      </c>
      <c r="DY70" s="31">
        <v>0</v>
      </c>
      <c r="DZ70" s="31" t="s">
        <v>267</v>
      </c>
      <c r="EA70" s="31" t="s">
        <v>267</v>
      </c>
      <c r="EB70" s="31">
        <v>2738</v>
      </c>
      <c r="EC70" s="31">
        <v>0</v>
      </c>
      <c r="ED70" s="31">
        <v>0</v>
      </c>
      <c r="EE70" s="31">
        <v>0</v>
      </c>
      <c r="EF70" s="31">
        <v>0</v>
      </c>
      <c r="EG70" s="31">
        <v>0</v>
      </c>
      <c r="EH70" s="37">
        <v>2738</v>
      </c>
      <c r="EI70" s="31">
        <v>0</v>
      </c>
      <c r="EJ70" s="31">
        <v>0</v>
      </c>
      <c r="EK70" s="31">
        <v>0</v>
      </c>
      <c r="EL70" s="31" t="e">
        <v>#DIV/0!</v>
      </c>
      <c r="EM70" s="31">
        <v>26</v>
      </c>
      <c r="EN70" s="31">
        <v>1</v>
      </c>
      <c r="EO70" s="31">
        <v>5</v>
      </c>
      <c r="EP70" s="31">
        <v>0</v>
      </c>
      <c r="EQ70" s="31" t="s">
        <v>1623</v>
      </c>
      <c r="ER70" s="31">
        <v>0</v>
      </c>
      <c r="ES70" s="31">
        <v>129.5</v>
      </c>
      <c r="ET70" s="31">
        <v>11.1875</v>
      </c>
      <c r="EU70" s="31">
        <v>0.2</v>
      </c>
      <c r="EV70" s="31">
        <v>38</v>
      </c>
      <c r="EW70" s="31">
        <v>24</v>
      </c>
      <c r="EX70" s="31">
        <v>24</v>
      </c>
      <c r="EY70" s="31">
        <v>16</v>
      </c>
      <c r="EZ70" s="385" t="s">
        <v>598</v>
      </c>
    </row>
    <row r="71" spans="1:156" ht="30" x14ac:dyDescent="0.25">
      <c r="A71" s="368" t="s">
        <v>1934</v>
      </c>
      <c r="B71" s="373" t="s">
        <v>1422</v>
      </c>
      <c r="C71" s="378" t="s">
        <v>1423</v>
      </c>
      <c r="D71" s="378" t="s">
        <v>1423</v>
      </c>
      <c r="E71" s="378" t="s">
        <v>604</v>
      </c>
      <c r="F71" s="378" t="s">
        <v>591</v>
      </c>
      <c r="G71" s="378" t="s">
        <v>341</v>
      </c>
      <c r="H71" s="378" t="s">
        <v>290</v>
      </c>
      <c r="I71" s="378" t="s">
        <v>1424</v>
      </c>
      <c r="J71" s="378" t="s">
        <v>1425</v>
      </c>
      <c r="K71" s="378" t="s">
        <v>1426</v>
      </c>
      <c r="L71" s="378" t="s">
        <v>1427</v>
      </c>
      <c r="M71" s="378" t="s">
        <v>1423</v>
      </c>
      <c r="N71" s="378">
        <v>45250</v>
      </c>
      <c r="O71" s="378" t="s">
        <v>1428</v>
      </c>
      <c r="P71" s="378" t="s">
        <v>1429</v>
      </c>
      <c r="Q71" s="378" t="s">
        <v>1430</v>
      </c>
      <c r="R71" s="378" t="s">
        <v>1431</v>
      </c>
      <c r="S71" s="378">
        <v>0</v>
      </c>
      <c r="T71" s="378" t="s">
        <v>1432</v>
      </c>
      <c r="U71" s="378" t="s">
        <v>1432</v>
      </c>
      <c r="V71" s="378" t="s">
        <v>1433</v>
      </c>
      <c r="W71" s="365">
        <v>3289</v>
      </c>
      <c r="X71" s="365">
        <v>982</v>
      </c>
      <c r="Y71" s="365">
        <v>2307</v>
      </c>
      <c r="Z71" s="355">
        <v>4.1787234042553187</v>
      </c>
      <c r="AA71" s="355">
        <v>4.2714285714285714</v>
      </c>
      <c r="AB71" s="325" t="s">
        <v>397</v>
      </c>
      <c r="AC71" s="325">
        <v>-0.2084571005196989</v>
      </c>
      <c r="AD71" s="325" t="s">
        <v>1434</v>
      </c>
      <c r="AE71" s="325">
        <v>73</v>
      </c>
      <c r="AF71" s="325">
        <v>770</v>
      </c>
      <c r="AG71" s="325">
        <v>0</v>
      </c>
      <c r="AH71" s="325">
        <v>235</v>
      </c>
      <c r="AI71" s="325">
        <v>0</v>
      </c>
      <c r="AJ71" s="146">
        <v>0.99269999999999992</v>
      </c>
      <c r="AK71" s="146">
        <v>0.96889999999999998</v>
      </c>
      <c r="AL71" s="146">
        <v>0</v>
      </c>
      <c r="AM71" s="146">
        <v>0</v>
      </c>
      <c r="AN71" s="146">
        <v>0</v>
      </c>
      <c r="AO71" s="146">
        <v>0.82069999999999999</v>
      </c>
      <c r="AP71" s="146">
        <v>0.7389</v>
      </c>
      <c r="AQ71" s="146">
        <v>0</v>
      </c>
      <c r="AR71" s="156">
        <v>112632.2</v>
      </c>
      <c r="AS71" s="156">
        <v>33242</v>
      </c>
      <c r="AT71" s="156">
        <v>4949</v>
      </c>
      <c r="AU71" s="156">
        <v>17483</v>
      </c>
      <c r="AV71" s="156">
        <v>5736.6</v>
      </c>
      <c r="AW71" s="156">
        <v>0</v>
      </c>
      <c r="AX71" s="156">
        <v>1028</v>
      </c>
      <c r="AY71" s="156">
        <v>0</v>
      </c>
      <c r="AZ71" s="156">
        <v>0</v>
      </c>
      <c r="BA71" s="156">
        <v>0</v>
      </c>
      <c r="BB71" s="156">
        <v>0</v>
      </c>
      <c r="BC71" s="162">
        <v>175070.8</v>
      </c>
      <c r="BD71" s="156">
        <v>0</v>
      </c>
      <c r="BE71" s="156">
        <v>140079</v>
      </c>
      <c r="BF71" s="156">
        <v>0</v>
      </c>
      <c r="BG71" s="156">
        <v>0</v>
      </c>
      <c r="BH71" s="156">
        <v>0</v>
      </c>
      <c r="BI71" s="156">
        <v>0</v>
      </c>
      <c r="BJ71" s="156">
        <v>135724.16</v>
      </c>
      <c r="BK71" s="156">
        <v>164581.39000000001</v>
      </c>
      <c r="BL71" s="156">
        <v>0</v>
      </c>
      <c r="BM71" s="156">
        <v>2210.58</v>
      </c>
      <c r="BN71" s="156">
        <v>95105.99</v>
      </c>
      <c r="BO71" s="156">
        <v>50170</v>
      </c>
      <c r="BP71" s="156">
        <v>0</v>
      </c>
      <c r="BQ71" s="156">
        <v>0</v>
      </c>
      <c r="BR71" s="156">
        <v>0</v>
      </c>
      <c r="BS71" s="156">
        <v>0</v>
      </c>
      <c r="BT71" s="156">
        <v>0</v>
      </c>
      <c r="BU71" s="156">
        <v>0</v>
      </c>
      <c r="BV71" s="156">
        <v>27577.46</v>
      </c>
      <c r="BW71" s="156">
        <v>0</v>
      </c>
      <c r="BX71" s="156">
        <v>0</v>
      </c>
      <c r="BY71" s="156">
        <v>615448.57999999996</v>
      </c>
      <c r="BZ71" s="156">
        <v>382251.04</v>
      </c>
      <c r="CA71" s="156">
        <v>571</v>
      </c>
      <c r="CB71" s="156">
        <v>86761.78</v>
      </c>
      <c r="CC71" s="156">
        <v>123</v>
      </c>
      <c r="CD71" s="156">
        <v>295489.26</v>
      </c>
      <c r="CE71" s="156">
        <v>448</v>
      </c>
      <c r="CF71" s="156">
        <v>366</v>
      </c>
      <c r="CG71" s="156">
        <v>5490</v>
      </c>
      <c r="CH71" s="156">
        <v>25</v>
      </c>
      <c r="CI71" s="156">
        <v>500</v>
      </c>
      <c r="CJ71" s="156">
        <v>391</v>
      </c>
      <c r="CK71" s="156">
        <v>5990</v>
      </c>
      <c r="CL71" s="156">
        <v>226453.68</v>
      </c>
      <c r="CM71" s="156">
        <v>45290.735999999997</v>
      </c>
      <c r="CN71" s="156">
        <v>8152.33248</v>
      </c>
      <c r="CO71" s="156">
        <v>279896.74848000001</v>
      </c>
      <c r="CP71" s="168">
        <v>0</v>
      </c>
      <c r="CQ71" s="168">
        <v>0</v>
      </c>
      <c r="CR71" s="168">
        <v>0</v>
      </c>
      <c r="CS71" s="168">
        <v>0</v>
      </c>
      <c r="CT71" s="168">
        <v>0</v>
      </c>
      <c r="CU71" s="168">
        <v>0</v>
      </c>
      <c r="CV71" s="168">
        <v>0</v>
      </c>
      <c r="CW71" s="168">
        <v>0</v>
      </c>
      <c r="CX71" s="168">
        <v>0</v>
      </c>
      <c r="CY71" s="168">
        <v>0</v>
      </c>
      <c r="CZ71" s="168">
        <v>0</v>
      </c>
      <c r="DA71" s="168">
        <v>0</v>
      </c>
      <c r="DB71" s="168">
        <v>0</v>
      </c>
      <c r="DC71" s="168">
        <v>0</v>
      </c>
      <c r="DD71" s="168">
        <v>0</v>
      </c>
      <c r="DE71" s="168">
        <v>0</v>
      </c>
      <c r="DF71" s="168">
        <v>0</v>
      </c>
      <c r="DG71" s="168">
        <v>0</v>
      </c>
      <c r="DH71" s="168">
        <v>0</v>
      </c>
      <c r="DI71" s="168">
        <v>0</v>
      </c>
      <c r="DJ71" s="168">
        <v>0</v>
      </c>
      <c r="DK71" s="168">
        <v>0</v>
      </c>
      <c r="DL71" s="168">
        <v>0</v>
      </c>
      <c r="DM71" s="168">
        <v>0</v>
      </c>
      <c r="DN71" s="168">
        <v>0</v>
      </c>
      <c r="DO71" s="168">
        <v>0</v>
      </c>
      <c r="DP71" s="156">
        <v>0</v>
      </c>
      <c r="DQ71" s="156">
        <v>0</v>
      </c>
      <c r="DR71" s="156">
        <v>0</v>
      </c>
      <c r="DS71" s="156">
        <v>0</v>
      </c>
      <c r="DT71" s="31">
        <v>0</v>
      </c>
      <c r="DU71" s="174">
        <v>0</v>
      </c>
      <c r="DV71" s="174">
        <v>0</v>
      </c>
      <c r="DW71" s="174" t="s">
        <v>267</v>
      </c>
      <c r="DX71" s="174" t="s">
        <v>267</v>
      </c>
      <c r="DY71" s="174">
        <v>0</v>
      </c>
      <c r="DZ71" s="174" t="s">
        <v>267</v>
      </c>
      <c r="EA71" s="174" t="s">
        <v>267</v>
      </c>
      <c r="EB71" s="179">
        <v>366</v>
      </c>
      <c r="EC71" s="179">
        <v>0</v>
      </c>
      <c r="ED71" s="179">
        <v>25</v>
      </c>
      <c r="EE71" s="179">
        <v>0</v>
      </c>
      <c r="EF71" s="179">
        <v>0</v>
      </c>
      <c r="EG71" s="179">
        <v>0</v>
      </c>
      <c r="EH71" s="180">
        <v>391</v>
      </c>
      <c r="EI71" s="31">
        <v>0</v>
      </c>
      <c r="EJ71" s="31">
        <v>0</v>
      </c>
      <c r="EK71" s="31">
        <v>0</v>
      </c>
      <c r="EL71" s="31" t="e">
        <v>#DIV/0!</v>
      </c>
      <c r="EM71" s="31">
        <v>3</v>
      </c>
      <c r="EN71" s="31">
        <v>0</v>
      </c>
      <c r="EO71" s="31">
        <v>0</v>
      </c>
      <c r="EP71" s="31">
        <v>0</v>
      </c>
      <c r="EQ71" s="31" t="s">
        <v>1435</v>
      </c>
      <c r="ER71" s="31">
        <v>0</v>
      </c>
      <c r="ES71" s="31">
        <v>11.8</v>
      </c>
      <c r="ET71" s="31">
        <v>16</v>
      </c>
      <c r="EU71" s="31">
        <v>0.25</v>
      </c>
      <c r="EV71" s="31">
        <v>5</v>
      </c>
      <c r="EW71" s="31">
        <v>49</v>
      </c>
      <c r="EX71" s="31">
        <v>49</v>
      </c>
      <c r="EY71" s="31">
        <v>1</v>
      </c>
      <c r="EZ71" s="385" t="s">
        <v>598</v>
      </c>
    </row>
    <row r="72" spans="1:156" ht="30" x14ac:dyDescent="0.25">
      <c r="A72" s="368" t="s">
        <v>1852</v>
      </c>
      <c r="B72" s="373">
        <v>72</v>
      </c>
      <c r="C72" s="378" t="s">
        <v>1852</v>
      </c>
      <c r="D72" s="378" t="s">
        <v>1852</v>
      </c>
      <c r="E72" s="378" t="s">
        <v>604</v>
      </c>
      <c r="F72" s="378" t="s">
        <v>591</v>
      </c>
      <c r="G72" s="378" t="s">
        <v>402</v>
      </c>
      <c r="H72" s="378" t="s">
        <v>290</v>
      </c>
      <c r="I72" s="378" t="s">
        <v>403</v>
      </c>
      <c r="J72" s="378" t="s">
        <v>1853</v>
      </c>
      <c r="K72" s="378" t="s">
        <v>1854</v>
      </c>
      <c r="L72" s="378" t="s">
        <v>1009</v>
      </c>
      <c r="M72" s="378" t="s">
        <v>1852</v>
      </c>
      <c r="N72" s="378">
        <v>47590</v>
      </c>
      <c r="O72" s="378" t="s">
        <v>1855</v>
      </c>
      <c r="P72" s="378" t="s">
        <v>1856</v>
      </c>
      <c r="Q72" s="378" t="s">
        <v>1857</v>
      </c>
      <c r="R72" s="378" t="s">
        <v>1858</v>
      </c>
      <c r="S72" s="378">
        <v>0</v>
      </c>
      <c r="T72" s="378" t="s">
        <v>1859</v>
      </c>
      <c r="U72" s="378" t="s">
        <v>1860</v>
      </c>
      <c r="V72" s="378" t="s">
        <v>1861</v>
      </c>
      <c r="W72" s="365">
        <v>7150</v>
      </c>
      <c r="X72" s="365">
        <v>6248</v>
      </c>
      <c r="Y72" s="365">
        <v>902</v>
      </c>
      <c r="Z72" s="355">
        <v>4.8359133126934983</v>
      </c>
      <c r="AA72" s="355">
        <v>4.6610169491525424</v>
      </c>
      <c r="AB72" s="325" t="s">
        <v>283</v>
      </c>
      <c r="AC72" s="325">
        <v>1.5737755832147649</v>
      </c>
      <c r="AD72" s="325" t="s">
        <v>1862</v>
      </c>
      <c r="AE72" s="325">
        <v>73</v>
      </c>
      <c r="AF72" s="325">
        <v>1534</v>
      </c>
      <c r="AG72" s="325">
        <v>0</v>
      </c>
      <c r="AH72" s="325">
        <v>1292</v>
      </c>
      <c r="AI72" s="325">
        <v>0</v>
      </c>
      <c r="AJ72" s="146">
        <v>0.99400000000000011</v>
      </c>
      <c r="AK72" s="146">
        <v>0.98170000000000002</v>
      </c>
      <c r="AL72" s="146">
        <v>0.99099999999999999</v>
      </c>
      <c r="AM72" s="146">
        <v>0</v>
      </c>
      <c r="AN72" s="146">
        <v>0</v>
      </c>
      <c r="AO72" s="146">
        <v>0.95650000000000002</v>
      </c>
      <c r="AP72" s="146">
        <v>0.89429999999999998</v>
      </c>
      <c r="AQ72" s="146">
        <v>0</v>
      </c>
      <c r="AR72" s="156">
        <v>1796029.4</v>
      </c>
      <c r="AS72" s="156">
        <v>277023.48</v>
      </c>
      <c r="AT72" s="156">
        <v>53848.44</v>
      </c>
      <c r="AU72" s="156">
        <v>637799.78</v>
      </c>
      <c r="AV72" s="156">
        <v>0</v>
      </c>
      <c r="AW72" s="156">
        <v>0</v>
      </c>
      <c r="AX72" s="156">
        <v>113317.02</v>
      </c>
      <c r="AY72" s="156">
        <v>0</v>
      </c>
      <c r="AZ72" s="156">
        <v>5802.5</v>
      </c>
      <c r="BA72" s="156">
        <v>0</v>
      </c>
      <c r="BB72" s="156">
        <v>0</v>
      </c>
      <c r="BC72" s="162">
        <v>2883820.6199999996</v>
      </c>
      <c r="BD72" s="156">
        <v>0</v>
      </c>
      <c r="BE72" s="156">
        <v>4130645</v>
      </c>
      <c r="BF72" s="156">
        <v>0</v>
      </c>
      <c r="BG72" s="156">
        <v>0</v>
      </c>
      <c r="BH72" s="156">
        <v>0</v>
      </c>
      <c r="BI72" s="156">
        <v>0</v>
      </c>
      <c r="BJ72" s="156">
        <v>877744.26</v>
      </c>
      <c r="BK72" s="156">
        <v>69796.14</v>
      </c>
      <c r="BL72" s="156">
        <v>0</v>
      </c>
      <c r="BM72" s="156">
        <v>52042.52</v>
      </c>
      <c r="BN72" s="156">
        <v>163356.21</v>
      </c>
      <c r="BO72" s="156">
        <v>674382.29</v>
      </c>
      <c r="BP72" s="156">
        <v>29513.68</v>
      </c>
      <c r="BQ72" s="156">
        <v>17925</v>
      </c>
      <c r="BR72" s="156">
        <v>0</v>
      </c>
      <c r="BS72" s="156">
        <v>0</v>
      </c>
      <c r="BT72" s="156">
        <v>0</v>
      </c>
      <c r="BU72" s="156">
        <v>0</v>
      </c>
      <c r="BV72" s="156">
        <v>143537.07999999999</v>
      </c>
      <c r="BW72" s="156">
        <v>0</v>
      </c>
      <c r="BX72" s="156">
        <v>0</v>
      </c>
      <c r="BY72" s="156">
        <v>6158942.1799999997</v>
      </c>
      <c r="BZ72" s="156">
        <v>6109903.5300000003</v>
      </c>
      <c r="CA72" s="156">
        <v>2123</v>
      </c>
      <c r="CB72" s="156">
        <v>1232761.18</v>
      </c>
      <c r="CC72" s="156">
        <v>721</v>
      </c>
      <c r="CD72" s="156">
        <v>4877142.3500000006</v>
      </c>
      <c r="CE72" s="156">
        <v>1402</v>
      </c>
      <c r="CF72" s="156">
        <v>2746</v>
      </c>
      <c r="CG72" s="156">
        <v>53408</v>
      </c>
      <c r="CH72" s="156">
        <v>81</v>
      </c>
      <c r="CI72" s="156">
        <v>2969</v>
      </c>
      <c r="CJ72" s="156">
        <v>2827</v>
      </c>
      <c r="CK72" s="156">
        <v>56377</v>
      </c>
      <c r="CL72" s="156">
        <v>3938764.929599999</v>
      </c>
      <c r="CM72" s="156">
        <v>787752.98592000012</v>
      </c>
      <c r="CN72" s="156">
        <v>141795.53746559998</v>
      </c>
      <c r="CO72" s="156">
        <v>4868313.4529855987</v>
      </c>
      <c r="CP72" s="168">
        <v>0</v>
      </c>
      <c r="CQ72" s="168">
        <v>0</v>
      </c>
      <c r="CR72" s="168">
        <v>0</v>
      </c>
      <c r="CS72" s="168">
        <v>0</v>
      </c>
      <c r="CT72" s="168">
        <v>0</v>
      </c>
      <c r="CU72" s="168">
        <v>0</v>
      </c>
      <c r="CV72" s="168">
        <v>0</v>
      </c>
      <c r="CW72" s="168">
        <v>0</v>
      </c>
      <c r="CX72" s="168">
        <v>0</v>
      </c>
      <c r="CY72" s="168">
        <v>0</v>
      </c>
      <c r="CZ72" s="168">
        <v>0</v>
      </c>
      <c r="DA72" s="168">
        <v>0</v>
      </c>
      <c r="DB72" s="168">
        <v>0</v>
      </c>
      <c r="DC72" s="168">
        <v>0</v>
      </c>
      <c r="DD72" s="168">
        <v>0</v>
      </c>
      <c r="DE72" s="168">
        <v>0</v>
      </c>
      <c r="DF72" s="168">
        <v>0</v>
      </c>
      <c r="DG72" s="168">
        <v>0</v>
      </c>
      <c r="DH72" s="168">
        <v>0</v>
      </c>
      <c r="DI72" s="168">
        <v>0</v>
      </c>
      <c r="DJ72" s="168">
        <v>0</v>
      </c>
      <c r="DK72" s="168">
        <v>0</v>
      </c>
      <c r="DL72" s="168">
        <v>0</v>
      </c>
      <c r="DM72" s="168">
        <v>0</v>
      </c>
      <c r="DN72" s="168">
        <v>0</v>
      </c>
      <c r="DO72" s="168">
        <v>0</v>
      </c>
      <c r="DP72" s="156">
        <v>0</v>
      </c>
      <c r="DQ72" s="156">
        <v>0</v>
      </c>
      <c r="DR72" s="156">
        <v>0</v>
      </c>
      <c r="DS72" s="156">
        <v>0</v>
      </c>
      <c r="DT72" s="31">
        <v>0</v>
      </c>
      <c r="DU72" s="174">
        <v>0</v>
      </c>
      <c r="DV72" s="174">
        <v>0</v>
      </c>
      <c r="DW72" s="174" t="s">
        <v>267</v>
      </c>
      <c r="DX72" s="174" t="s">
        <v>267</v>
      </c>
      <c r="DY72" s="174">
        <v>0</v>
      </c>
      <c r="DZ72" s="174">
        <v>0</v>
      </c>
      <c r="EA72" s="174" t="s">
        <v>267</v>
      </c>
      <c r="EB72" s="179">
        <v>2746</v>
      </c>
      <c r="EC72" s="179">
        <v>0</v>
      </c>
      <c r="ED72" s="179">
        <v>81</v>
      </c>
      <c r="EE72" s="179">
        <v>0</v>
      </c>
      <c r="EF72" s="179">
        <v>0</v>
      </c>
      <c r="EG72" s="179">
        <v>0</v>
      </c>
      <c r="EH72" s="180">
        <v>2827</v>
      </c>
      <c r="EI72" s="31">
        <v>0</v>
      </c>
      <c r="EJ72" s="31">
        <v>0</v>
      </c>
      <c r="EK72" s="31">
        <v>0</v>
      </c>
      <c r="EL72" s="31" t="e">
        <v>#DIV/0!</v>
      </c>
      <c r="EM72" s="31">
        <v>3</v>
      </c>
      <c r="EN72" s="31">
        <v>1</v>
      </c>
      <c r="EO72" s="31">
        <v>7</v>
      </c>
      <c r="EP72" s="31">
        <v>7</v>
      </c>
      <c r="EQ72" s="31" t="s">
        <v>1863</v>
      </c>
      <c r="ER72" s="31">
        <v>0</v>
      </c>
      <c r="ES72" s="31">
        <v>56</v>
      </c>
      <c r="ET72" s="31">
        <v>11.857142857142858</v>
      </c>
      <c r="EU72" s="31">
        <v>0.25</v>
      </c>
      <c r="EV72" s="31">
        <v>9</v>
      </c>
      <c r="EW72" s="31">
        <v>42</v>
      </c>
      <c r="EX72" s="31">
        <v>42</v>
      </c>
      <c r="EY72" s="31">
        <v>9</v>
      </c>
      <c r="EZ72" s="385" t="s">
        <v>598</v>
      </c>
    </row>
    <row r="73" spans="1:156" ht="27" x14ac:dyDescent="0.25">
      <c r="A73" s="368" t="s">
        <v>68</v>
      </c>
      <c r="B73" s="372" t="s">
        <v>1027</v>
      </c>
      <c r="C73" s="378" t="s">
        <v>68</v>
      </c>
      <c r="D73" s="378" t="s">
        <v>68</v>
      </c>
      <c r="E73" s="378" t="s">
        <v>667</v>
      </c>
      <c r="F73" s="378" t="s">
        <v>305</v>
      </c>
      <c r="G73" s="378" t="s">
        <v>402</v>
      </c>
      <c r="H73" s="378" t="s">
        <v>290</v>
      </c>
      <c r="I73" s="378" t="s">
        <v>477</v>
      </c>
      <c r="J73" s="378" t="s">
        <v>1028</v>
      </c>
      <c r="K73" s="378" t="s">
        <v>1029</v>
      </c>
      <c r="L73" s="378" t="s">
        <v>1030</v>
      </c>
      <c r="M73" s="378" t="s">
        <v>68</v>
      </c>
      <c r="N73" s="378">
        <v>47000</v>
      </c>
      <c r="O73" s="378" t="s">
        <v>1031</v>
      </c>
      <c r="P73" s="378" t="s">
        <v>1032</v>
      </c>
      <c r="Q73" s="378">
        <v>0</v>
      </c>
      <c r="R73" s="378" t="s">
        <v>1033</v>
      </c>
      <c r="S73" s="378">
        <v>0</v>
      </c>
      <c r="T73" s="378" t="s">
        <v>1034</v>
      </c>
      <c r="U73" s="378" t="s">
        <v>1034</v>
      </c>
      <c r="V73" s="378" t="s">
        <v>1035</v>
      </c>
      <c r="W73" s="365">
        <v>72442</v>
      </c>
      <c r="X73" s="365">
        <v>52480</v>
      </c>
      <c r="Y73" s="365">
        <v>19962</v>
      </c>
      <c r="Z73" s="355">
        <v>4.5516045099739806</v>
      </c>
      <c r="AA73" s="355">
        <v>4.7867054314787891</v>
      </c>
      <c r="AB73" s="325" t="s">
        <v>283</v>
      </c>
      <c r="AC73" s="325">
        <v>2.8957542144572246</v>
      </c>
      <c r="AD73" s="325" t="s">
        <v>1036</v>
      </c>
      <c r="AE73" s="325">
        <v>259</v>
      </c>
      <c r="AF73" s="325">
        <v>15134</v>
      </c>
      <c r="AG73" s="325">
        <v>0</v>
      </c>
      <c r="AH73" s="325">
        <v>11530</v>
      </c>
      <c r="AI73" s="325">
        <v>0</v>
      </c>
      <c r="AJ73" s="146">
        <v>0.96160000000000001</v>
      </c>
      <c r="AK73" s="146">
        <v>0.9587</v>
      </c>
      <c r="AL73" s="146">
        <v>0.98909999999999998</v>
      </c>
      <c r="AM73" s="146">
        <v>0</v>
      </c>
      <c r="AN73" s="146">
        <v>0</v>
      </c>
      <c r="AO73" s="146">
        <v>0.86619999999999997</v>
      </c>
      <c r="AP73" s="146">
        <v>0.85189999999999999</v>
      </c>
      <c r="AQ73" s="146">
        <v>0</v>
      </c>
      <c r="AR73" s="156">
        <v>19347737.16</v>
      </c>
      <c r="AS73" s="156">
        <v>4513044.1399999997</v>
      </c>
      <c r="AT73" s="156">
        <v>581686.93999999994</v>
      </c>
      <c r="AU73" s="156">
        <v>2216063.61</v>
      </c>
      <c r="AV73" s="156">
        <v>497352</v>
      </c>
      <c r="AW73" s="156">
        <v>1272</v>
      </c>
      <c r="AX73" s="157">
        <v>226522.48</v>
      </c>
      <c r="AY73" s="156">
        <v>0</v>
      </c>
      <c r="AZ73" s="156">
        <v>14655.15</v>
      </c>
      <c r="BA73" s="156">
        <v>0</v>
      </c>
      <c r="BB73" s="156">
        <v>0</v>
      </c>
      <c r="BC73" s="156">
        <v>27398333.48</v>
      </c>
      <c r="BD73" s="156">
        <v>0</v>
      </c>
      <c r="BE73" s="156">
        <v>15455632</v>
      </c>
      <c r="BF73" s="156">
        <v>1905086</v>
      </c>
      <c r="BG73" s="156">
        <v>0</v>
      </c>
      <c r="BH73" s="156">
        <v>0</v>
      </c>
      <c r="BI73" s="156">
        <v>896952.16</v>
      </c>
      <c r="BJ73" s="156">
        <v>2745964.01</v>
      </c>
      <c r="BK73" s="156">
        <v>108823.74</v>
      </c>
      <c r="BL73" s="156">
        <v>197460.1</v>
      </c>
      <c r="BM73" s="156">
        <v>424396.67</v>
      </c>
      <c r="BN73" s="156">
        <v>2200200</v>
      </c>
      <c r="BO73" s="156">
        <v>1449254.48</v>
      </c>
      <c r="BP73" s="156">
        <v>6815447.3600000003</v>
      </c>
      <c r="BQ73" s="156">
        <v>0</v>
      </c>
      <c r="BR73" s="156">
        <v>0</v>
      </c>
      <c r="BS73" s="156">
        <v>0</v>
      </c>
      <c r="BT73" s="156">
        <v>0</v>
      </c>
      <c r="BU73" s="156">
        <v>0</v>
      </c>
      <c r="BV73" s="156">
        <v>4302267.57</v>
      </c>
      <c r="BW73" s="156">
        <v>0</v>
      </c>
      <c r="BX73" s="156">
        <v>0</v>
      </c>
      <c r="BY73" s="156">
        <v>36501484.090000004</v>
      </c>
      <c r="BZ73" s="156">
        <v>75570808.939999998</v>
      </c>
      <c r="CA73" s="156">
        <v>9109</v>
      </c>
      <c r="CB73" s="156">
        <v>4590576.97</v>
      </c>
      <c r="CC73" s="156">
        <v>2395</v>
      </c>
      <c r="CD73" s="156">
        <v>70980231.969999999</v>
      </c>
      <c r="CE73" s="156">
        <v>6714</v>
      </c>
      <c r="CF73" s="156">
        <v>17789</v>
      </c>
      <c r="CG73" s="156">
        <v>503415</v>
      </c>
      <c r="CH73" s="156">
        <v>1023</v>
      </c>
      <c r="CI73" s="156">
        <v>27835</v>
      </c>
      <c r="CJ73" s="156">
        <v>18812</v>
      </c>
      <c r="CK73" s="156">
        <v>531250</v>
      </c>
      <c r="CL73" s="156">
        <v>33043891.210944001</v>
      </c>
      <c r="CM73" s="156">
        <v>6608778.2421888001</v>
      </c>
      <c r="CN73" s="156">
        <v>1189580.0835939839</v>
      </c>
      <c r="CO73" s="156">
        <v>40842249.536726788</v>
      </c>
      <c r="CP73" s="168">
        <v>0</v>
      </c>
      <c r="CQ73" s="168">
        <v>0</v>
      </c>
      <c r="CR73" s="168">
        <v>0</v>
      </c>
      <c r="CS73" s="168">
        <v>0</v>
      </c>
      <c r="CT73" s="168">
        <v>0</v>
      </c>
      <c r="CU73" s="168">
        <v>0</v>
      </c>
      <c r="CV73" s="168">
        <v>0</v>
      </c>
      <c r="CW73" s="168">
        <v>0</v>
      </c>
      <c r="CX73" s="168">
        <v>0</v>
      </c>
      <c r="CY73" s="168">
        <v>0</v>
      </c>
      <c r="CZ73" s="168">
        <v>0</v>
      </c>
      <c r="DA73" s="168">
        <v>0</v>
      </c>
      <c r="DB73" s="168">
        <v>0</v>
      </c>
      <c r="DC73" s="168">
        <v>0</v>
      </c>
      <c r="DD73" s="168">
        <v>0</v>
      </c>
      <c r="DE73" s="168">
        <v>0</v>
      </c>
      <c r="DF73" s="168">
        <v>0</v>
      </c>
      <c r="DG73" s="168">
        <v>0</v>
      </c>
      <c r="DH73" s="168">
        <v>0</v>
      </c>
      <c r="DI73" s="168">
        <v>0</v>
      </c>
      <c r="DJ73" s="168">
        <v>4</v>
      </c>
      <c r="DK73" s="168">
        <v>0</v>
      </c>
      <c r="DL73" s="168">
        <v>5</v>
      </c>
      <c r="DM73" s="168">
        <v>2</v>
      </c>
      <c r="DN73" s="168">
        <v>11</v>
      </c>
      <c r="DO73" s="168">
        <v>862</v>
      </c>
      <c r="DP73" s="156">
        <v>89652.6</v>
      </c>
      <c r="DQ73" s="156">
        <v>17930.52</v>
      </c>
      <c r="DR73" s="156">
        <v>3227.4935999999998</v>
      </c>
      <c r="DS73" s="156">
        <v>110810.61360000001</v>
      </c>
      <c r="DT73" s="31" t="s">
        <v>267</v>
      </c>
      <c r="DU73" s="174">
        <v>0</v>
      </c>
      <c r="DV73" s="174">
        <v>0</v>
      </c>
      <c r="DW73" s="174" t="s">
        <v>267</v>
      </c>
      <c r="DX73" s="174" t="s">
        <v>267</v>
      </c>
      <c r="DY73" s="174">
        <v>0</v>
      </c>
      <c r="DZ73" s="174">
        <v>0</v>
      </c>
      <c r="EA73" s="174" t="s">
        <v>267</v>
      </c>
      <c r="EB73" s="179">
        <v>17789</v>
      </c>
      <c r="EC73" s="179">
        <v>0</v>
      </c>
      <c r="ED73" s="179">
        <v>1027</v>
      </c>
      <c r="EE73" s="179">
        <v>5</v>
      </c>
      <c r="EF73" s="179">
        <v>2</v>
      </c>
      <c r="EG73" s="179">
        <v>0</v>
      </c>
      <c r="EH73" s="179">
        <v>18823</v>
      </c>
      <c r="EI73" s="31">
        <v>1</v>
      </c>
      <c r="EJ73" s="31">
        <v>1</v>
      </c>
      <c r="EK73" s="31">
        <v>1</v>
      </c>
      <c r="EL73" s="31">
        <v>24</v>
      </c>
      <c r="EM73" s="31">
        <v>14</v>
      </c>
      <c r="EN73" s="31">
        <v>1</v>
      </c>
      <c r="EO73" s="31">
        <v>220</v>
      </c>
      <c r="EP73" s="31">
        <v>0</v>
      </c>
      <c r="EQ73" s="31">
        <v>0</v>
      </c>
      <c r="ER73" s="31">
        <v>0</v>
      </c>
      <c r="ES73" s="31">
        <v>350.34000000000003</v>
      </c>
      <c r="ET73" s="109">
        <v>23.6</v>
      </c>
      <c r="EU73" s="113">
        <v>0.25</v>
      </c>
      <c r="EV73" s="31">
        <v>39</v>
      </c>
      <c r="EW73" s="31">
        <v>84</v>
      </c>
      <c r="EX73" s="31">
        <v>84</v>
      </c>
      <c r="EY73" s="66">
        <v>1</v>
      </c>
      <c r="EZ73" s="385" t="s">
        <v>598</v>
      </c>
    </row>
    <row r="74" spans="1:156" ht="27" x14ac:dyDescent="0.25">
      <c r="A74" s="368" t="s">
        <v>447</v>
      </c>
      <c r="B74" s="372" t="s">
        <v>446</v>
      </c>
      <c r="C74" s="378" t="s">
        <v>447</v>
      </c>
      <c r="D74" s="378" t="s">
        <v>447</v>
      </c>
      <c r="E74" s="378" t="s">
        <v>448</v>
      </c>
      <c r="F74" s="378" t="s">
        <v>449</v>
      </c>
      <c r="G74" s="378" t="s">
        <v>289</v>
      </c>
      <c r="H74" s="378" t="s">
        <v>290</v>
      </c>
      <c r="I74" s="378" t="s">
        <v>403</v>
      </c>
      <c r="J74" s="378" t="s">
        <v>450</v>
      </c>
      <c r="K74" s="378" t="s">
        <v>451</v>
      </c>
      <c r="L74" s="378" t="s">
        <v>452</v>
      </c>
      <c r="M74" s="378" t="s">
        <v>447</v>
      </c>
      <c r="N74" s="378">
        <v>47170</v>
      </c>
      <c r="O74" s="378" t="s">
        <v>453</v>
      </c>
      <c r="P74" s="378" t="s">
        <v>454</v>
      </c>
      <c r="Q74" s="378">
        <v>3477180666</v>
      </c>
      <c r="R74" s="378" t="s">
        <v>455</v>
      </c>
      <c r="S74" s="378" t="s">
        <v>455</v>
      </c>
      <c r="T74" s="378" t="s">
        <v>456</v>
      </c>
      <c r="U74" s="378" t="s">
        <v>456</v>
      </c>
      <c r="V74" s="378" t="s">
        <v>380</v>
      </c>
      <c r="W74" s="365">
        <v>17707</v>
      </c>
      <c r="X74" s="365">
        <v>14499</v>
      </c>
      <c r="Y74" s="365">
        <v>3208</v>
      </c>
      <c r="Z74" s="355">
        <v>4.3619133574007218</v>
      </c>
      <c r="AA74" s="355">
        <v>4.5217058222676201</v>
      </c>
      <c r="AB74" s="325" t="s">
        <v>283</v>
      </c>
      <c r="AC74" s="325">
        <v>3.8293571040448837</v>
      </c>
      <c r="AD74" s="325" t="s">
        <v>457</v>
      </c>
      <c r="AE74" s="325">
        <v>50</v>
      </c>
      <c r="AF74" s="325">
        <v>3916</v>
      </c>
      <c r="AG74" s="325">
        <v>0</v>
      </c>
      <c r="AH74" s="325">
        <v>3324</v>
      </c>
      <c r="AI74" s="325">
        <v>0</v>
      </c>
      <c r="AJ74" s="146">
        <v>0.98580000000000001</v>
      </c>
      <c r="AK74" s="146">
        <v>0.96230000000000004</v>
      </c>
      <c r="AL74" s="146">
        <v>0.98309999999999997</v>
      </c>
      <c r="AM74" s="146">
        <v>0</v>
      </c>
      <c r="AN74" s="146">
        <v>0</v>
      </c>
      <c r="AO74" s="146">
        <v>0.95630000000000004</v>
      </c>
      <c r="AP74" s="146">
        <v>0.93559999999999999</v>
      </c>
      <c r="AQ74" s="146">
        <v>0</v>
      </c>
      <c r="AR74" s="156">
        <v>3518876.02</v>
      </c>
      <c r="AS74" s="156">
        <v>611495.39</v>
      </c>
      <c r="AT74" s="156">
        <v>110348.22</v>
      </c>
      <c r="AU74" s="156">
        <v>2058372.36</v>
      </c>
      <c r="AV74" s="156">
        <v>334136.12</v>
      </c>
      <c r="AW74" s="156">
        <v>83668.53</v>
      </c>
      <c r="AX74" s="157">
        <v>769656.34</v>
      </c>
      <c r="AY74" s="156">
        <v>3178453</v>
      </c>
      <c r="AZ74" s="156">
        <v>788900.69</v>
      </c>
      <c r="BA74" s="156">
        <v>3178453</v>
      </c>
      <c r="BB74" s="156">
        <v>940752.86</v>
      </c>
      <c r="BC74" s="156">
        <v>12394659.529999999</v>
      </c>
      <c r="BD74" s="156">
        <v>7783.61</v>
      </c>
      <c r="BE74" s="156">
        <v>6589504.5800000001</v>
      </c>
      <c r="BF74" s="156">
        <v>0</v>
      </c>
      <c r="BG74" s="156">
        <v>304200.84999999998</v>
      </c>
      <c r="BH74" s="156">
        <v>0</v>
      </c>
      <c r="BI74" s="156">
        <v>0</v>
      </c>
      <c r="BJ74" s="156">
        <v>2605428.42</v>
      </c>
      <c r="BK74" s="156">
        <v>126693.01</v>
      </c>
      <c r="BL74" s="156">
        <v>0</v>
      </c>
      <c r="BM74" s="156">
        <v>662651.86</v>
      </c>
      <c r="BN74" s="156">
        <v>286209.71999999997</v>
      </c>
      <c r="BO74" s="156">
        <v>654854.18000000005</v>
      </c>
      <c r="BP74" s="156">
        <v>36347.17</v>
      </c>
      <c r="BQ74" s="156">
        <v>538066</v>
      </c>
      <c r="BR74" s="156">
        <v>0</v>
      </c>
      <c r="BS74" s="156">
        <v>0</v>
      </c>
      <c r="BT74" s="156">
        <v>0</v>
      </c>
      <c r="BU74" s="156">
        <v>0</v>
      </c>
      <c r="BV74" s="156">
        <v>217871.57</v>
      </c>
      <c r="BW74" s="156">
        <v>0</v>
      </c>
      <c r="BX74" s="156">
        <v>80168</v>
      </c>
      <c r="BY74" s="156">
        <v>12109778.970000001</v>
      </c>
      <c r="BZ74" s="156">
        <v>26391333</v>
      </c>
      <c r="CA74" s="156">
        <v>2059</v>
      </c>
      <c r="CB74" s="156">
        <v>4712704.2300000004</v>
      </c>
      <c r="CC74" s="156">
        <v>1275</v>
      </c>
      <c r="CD74" s="156">
        <v>21678628.77</v>
      </c>
      <c r="CE74" s="156">
        <v>784</v>
      </c>
      <c r="CF74" s="156">
        <v>598</v>
      </c>
      <c r="CG74" s="156">
        <v>0</v>
      </c>
      <c r="CH74" s="156">
        <v>0</v>
      </c>
      <c r="CI74" s="156">
        <v>0</v>
      </c>
      <c r="CJ74" s="156">
        <v>598</v>
      </c>
      <c r="CK74" s="156">
        <v>0</v>
      </c>
      <c r="CL74" s="156">
        <v>0</v>
      </c>
      <c r="CM74" s="156">
        <v>0</v>
      </c>
      <c r="CN74" s="156">
        <v>0</v>
      </c>
      <c r="CO74" s="156">
        <v>0</v>
      </c>
      <c r="CP74" s="168">
        <v>0</v>
      </c>
      <c r="CQ74" s="168">
        <v>209</v>
      </c>
      <c r="CR74" s="168">
        <v>2660</v>
      </c>
      <c r="CS74" s="168">
        <v>118</v>
      </c>
      <c r="CT74" s="168">
        <v>2987</v>
      </c>
      <c r="CU74" s="168">
        <v>53375</v>
      </c>
      <c r="CV74" s="168">
        <v>631</v>
      </c>
      <c r="CW74" s="168">
        <v>9</v>
      </c>
      <c r="CX74" s="168">
        <v>16</v>
      </c>
      <c r="CY74" s="168">
        <v>656</v>
      </c>
      <c r="CZ74" s="168">
        <v>13325</v>
      </c>
      <c r="DA74" s="168">
        <v>3643</v>
      </c>
      <c r="DB74" s="168">
        <v>66700</v>
      </c>
      <c r="DC74" s="168">
        <v>7042876.7999999998</v>
      </c>
      <c r="DD74" s="168">
        <v>1408575.3599999999</v>
      </c>
      <c r="DE74" s="168">
        <v>253543.56479999996</v>
      </c>
      <c r="DF74" s="168">
        <v>8704995.7248</v>
      </c>
      <c r="DG74" s="168">
        <v>2647</v>
      </c>
      <c r="DH74" s="168">
        <v>12</v>
      </c>
      <c r="DI74" s="168">
        <v>12</v>
      </c>
      <c r="DJ74" s="168">
        <v>84</v>
      </c>
      <c r="DK74" s="168">
        <v>0</v>
      </c>
      <c r="DL74" s="168">
        <v>0</v>
      </c>
      <c r="DM74" s="168">
        <v>0</v>
      </c>
      <c r="DN74" s="168">
        <v>2755</v>
      </c>
      <c r="DO74" s="168">
        <v>24507</v>
      </c>
      <c r="DP74" s="156">
        <v>3478870.92</v>
      </c>
      <c r="DQ74" s="156">
        <v>695774.18399999989</v>
      </c>
      <c r="DR74" s="156">
        <v>125239.35311999999</v>
      </c>
      <c r="DS74" s="156">
        <v>4299884.4571199995</v>
      </c>
      <c r="DT74" s="31" t="s">
        <v>267</v>
      </c>
      <c r="DU74" s="174">
        <v>0</v>
      </c>
      <c r="DV74" s="174" t="s">
        <v>267</v>
      </c>
      <c r="DW74" s="174" t="s">
        <v>267</v>
      </c>
      <c r="DX74" s="174" t="s">
        <v>267</v>
      </c>
      <c r="DY74" s="174">
        <v>0</v>
      </c>
      <c r="DZ74" s="174" t="s">
        <v>267</v>
      </c>
      <c r="EA74" s="174" t="s">
        <v>267</v>
      </c>
      <c r="EB74" s="179">
        <v>6232</v>
      </c>
      <c r="EC74" s="179">
        <v>24</v>
      </c>
      <c r="ED74" s="179">
        <v>740</v>
      </c>
      <c r="EE74" s="179">
        <v>0</v>
      </c>
      <c r="EF74" s="179">
        <v>0</v>
      </c>
      <c r="EG74" s="179">
        <v>0</v>
      </c>
      <c r="EH74" s="179">
        <v>6996</v>
      </c>
      <c r="EI74" s="31">
        <v>0</v>
      </c>
      <c r="EJ74" s="31">
        <v>0</v>
      </c>
      <c r="EK74" s="31">
        <v>0</v>
      </c>
      <c r="EL74" s="31" t="e">
        <v>#DIV/0!</v>
      </c>
      <c r="EM74" s="31">
        <v>7</v>
      </c>
      <c r="EN74" s="31">
        <v>1</v>
      </c>
      <c r="EO74" s="31">
        <v>20</v>
      </c>
      <c r="EP74" s="31">
        <v>20</v>
      </c>
      <c r="EQ74" s="31">
        <v>0</v>
      </c>
      <c r="ER74" s="31">
        <v>0</v>
      </c>
      <c r="ES74" s="31">
        <v>92</v>
      </c>
      <c r="ET74" s="109">
        <v>24</v>
      </c>
      <c r="EU74" s="113">
        <v>0.3</v>
      </c>
      <c r="EV74" s="31">
        <v>27</v>
      </c>
      <c r="EW74" s="31">
        <v>84</v>
      </c>
      <c r="EX74" s="31">
        <v>84</v>
      </c>
      <c r="EY74" s="66">
        <v>10</v>
      </c>
      <c r="EZ74" s="385" t="s">
        <v>1925</v>
      </c>
    </row>
    <row r="75" spans="1:156" ht="27" x14ac:dyDescent="0.25">
      <c r="A75" s="368" t="s">
        <v>70</v>
      </c>
      <c r="B75" s="372" t="s">
        <v>1037</v>
      </c>
      <c r="C75" s="378" t="s">
        <v>70</v>
      </c>
      <c r="D75" s="378" t="s">
        <v>70</v>
      </c>
      <c r="E75" s="378" t="s">
        <v>640</v>
      </c>
      <c r="F75" s="378" t="s">
        <v>591</v>
      </c>
      <c r="G75" s="378" t="s">
        <v>271</v>
      </c>
      <c r="H75" s="378" t="s">
        <v>418</v>
      </c>
      <c r="I75" s="378" t="s">
        <v>1038</v>
      </c>
      <c r="J75" s="378" t="s">
        <v>1039</v>
      </c>
      <c r="K75" s="378" t="s">
        <v>1040</v>
      </c>
      <c r="L75" s="378" t="s">
        <v>1041</v>
      </c>
      <c r="M75" s="378" t="s">
        <v>70</v>
      </c>
      <c r="N75" s="378">
        <v>46540</v>
      </c>
      <c r="O75" s="378" t="s">
        <v>1042</v>
      </c>
      <c r="P75" s="378" t="s">
        <v>1043</v>
      </c>
      <c r="Q75" s="378" t="s">
        <v>1044</v>
      </c>
      <c r="R75" s="378" t="s">
        <v>1045</v>
      </c>
      <c r="S75" s="378">
        <v>0</v>
      </c>
      <c r="T75" s="378" t="s">
        <v>1046</v>
      </c>
      <c r="U75" s="378" t="s">
        <v>1047</v>
      </c>
      <c r="V75" s="378" t="s">
        <v>1025</v>
      </c>
      <c r="W75" s="365">
        <v>3996</v>
      </c>
      <c r="X75" s="365">
        <v>3680</v>
      </c>
      <c r="Y75" s="365">
        <v>316</v>
      </c>
      <c r="Z75" s="355">
        <v>4.3141852286049236</v>
      </c>
      <c r="AA75" s="355">
        <v>4.2107481559536355</v>
      </c>
      <c r="AB75" s="325" t="s">
        <v>283</v>
      </c>
      <c r="AC75" s="325">
        <v>3.8293571040448837</v>
      </c>
      <c r="AD75" s="325" t="s">
        <v>1048</v>
      </c>
      <c r="AE75" s="325">
        <v>39</v>
      </c>
      <c r="AF75" s="325">
        <v>949</v>
      </c>
      <c r="AG75" s="325">
        <v>0</v>
      </c>
      <c r="AH75" s="325">
        <v>853</v>
      </c>
      <c r="AI75" s="325">
        <v>0</v>
      </c>
      <c r="AJ75" s="146">
        <v>0.99150000000000005</v>
      </c>
      <c r="AK75" s="146">
        <v>0.97739999999999994</v>
      </c>
      <c r="AL75" s="146">
        <v>0</v>
      </c>
      <c r="AM75" s="146">
        <v>0</v>
      </c>
      <c r="AN75" s="146">
        <v>0</v>
      </c>
      <c r="AO75" s="146">
        <v>0.93459999999999999</v>
      </c>
      <c r="AP75" s="146">
        <v>0.91569999999999996</v>
      </c>
      <c r="AQ75" s="146">
        <v>0</v>
      </c>
      <c r="AR75" s="156">
        <v>330487.8</v>
      </c>
      <c r="AS75" s="156">
        <v>66097.570000000007</v>
      </c>
      <c r="AT75" s="156">
        <v>9914.6299999999992</v>
      </c>
      <c r="AU75" s="156">
        <v>135500</v>
      </c>
      <c r="AV75" s="156">
        <v>6551.94</v>
      </c>
      <c r="AW75" s="156">
        <v>0</v>
      </c>
      <c r="AX75" s="157">
        <v>18680.03</v>
      </c>
      <c r="AY75" s="156">
        <v>0</v>
      </c>
      <c r="AZ75" s="156">
        <v>0</v>
      </c>
      <c r="BA75" s="156">
        <v>0</v>
      </c>
      <c r="BB75" s="156">
        <v>0</v>
      </c>
      <c r="BC75" s="156">
        <v>567231.97</v>
      </c>
      <c r="BD75" s="156">
        <v>0</v>
      </c>
      <c r="BE75" s="156">
        <v>136112</v>
      </c>
      <c r="BF75" s="156">
        <v>0</v>
      </c>
      <c r="BG75" s="156">
        <v>0</v>
      </c>
      <c r="BH75" s="156">
        <v>0</v>
      </c>
      <c r="BI75" s="156">
        <v>0</v>
      </c>
      <c r="BJ75" s="156">
        <v>219936</v>
      </c>
      <c r="BK75" s="156">
        <v>0</v>
      </c>
      <c r="BL75" s="156">
        <v>0</v>
      </c>
      <c r="BM75" s="156">
        <v>0</v>
      </c>
      <c r="BN75" s="156">
        <v>33286</v>
      </c>
      <c r="BO75" s="156">
        <v>51233.85</v>
      </c>
      <c r="BP75" s="156">
        <v>49998.9</v>
      </c>
      <c r="BQ75" s="156">
        <v>0</v>
      </c>
      <c r="BR75" s="156">
        <v>0</v>
      </c>
      <c r="BS75" s="156">
        <v>0</v>
      </c>
      <c r="BT75" s="156">
        <v>0</v>
      </c>
      <c r="BU75" s="156">
        <v>0</v>
      </c>
      <c r="BV75" s="156">
        <v>50122.55</v>
      </c>
      <c r="BW75" s="156">
        <v>0</v>
      </c>
      <c r="BX75" s="156">
        <v>0</v>
      </c>
      <c r="BY75" s="156">
        <v>540689.30000000005</v>
      </c>
      <c r="BZ75" s="156">
        <v>2988101.1</v>
      </c>
      <c r="CA75" s="156">
        <v>1910</v>
      </c>
      <c r="CB75" s="156">
        <v>476322.75</v>
      </c>
      <c r="CC75" s="156">
        <v>701</v>
      </c>
      <c r="CD75" s="156">
        <v>2511778.35</v>
      </c>
      <c r="CE75" s="156">
        <v>1209</v>
      </c>
      <c r="CF75" s="156">
        <v>1610</v>
      </c>
      <c r="CG75" s="156">
        <v>19320</v>
      </c>
      <c r="CH75" s="156">
        <v>0</v>
      </c>
      <c r="CI75" s="156">
        <v>0</v>
      </c>
      <c r="CJ75" s="156">
        <v>1610</v>
      </c>
      <c r="CK75" s="156">
        <v>19320</v>
      </c>
      <c r="CL75" s="156">
        <v>862444.79999999993</v>
      </c>
      <c r="CM75" s="156">
        <v>172488.95999999999</v>
      </c>
      <c r="CN75" s="156">
        <v>31048.012799999997</v>
      </c>
      <c r="CO75" s="156">
        <v>1065981.7727999999</v>
      </c>
      <c r="CP75" s="168">
        <v>0</v>
      </c>
      <c r="CQ75" s="168">
        <v>0</v>
      </c>
      <c r="CR75" s="168">
        <v>0</v>
      </c>
      <c r="CS75" s="168">
        <v>0</v>
      </c>
      <c r="CT75" s="168">
        <v>0</v>
      </c>
      <c r="CU75" s="168">
        <v>0</v>
      </c>
      <c r="CV75" s="168">
        <v>0</v>
      </c>
      <c r="CW75" s="168">
        <v>0</v>
      </c>
      <c r="CX75" s="168">
        <v>0</v>
      </c>
      <c r="CY75" s="168">
        <v>0</v>
      </c>
      <c r="CZ75" s="168">
        <v>0</v>
      </c>
      <c r="DA75" s="168">
        <v>0</v>
      </c>
      <c r="DB75" s="168">
        <v>0</v>
      </c>
      <c r="DC75" s="168">
        <v>0</v>
      </c>
      <c r="DD75" s="168">
        <v>0</v>
      </c>
      <c r="DE75" s="168">
        <v>0</v>
      </c>
      <c r="DF75" s="168">
        <v>0</v>
      </c>
      <c r="DG75" s="168">
        <v>0</v>
      </c>
      <c r="DH75" s="168">
        <v>0</v>
      </c>
      <c r="DI75" s="168">
        <v>0</v>
      </c>
      <c r="DJ75" s="168">
        <v>0</v>
      </c>
      <c r="DK75" s="168">
        <v>0</v>
      </c>
      <c r="DL75" s="168">
        <v>0</v>
      </c>
      <c r="DM75" s="168">
        <v>0</v>
      </c>
      <c r="DN75" s="168">
        <v>0</v>
      </c>
      <c r="DO75" s="168">
        <v>0</v>
      </c>
      <c r="DP75" s="156">
        <v>0</v>
      </c>
      <c r="DQ75" s="156">
        <v>0</v>
      </c>
      <c r="DR75" s="156">
        <v>0</v>
      </c>
      <c r="DS75" s="156">
        <v>0</v>
      </c>
      <c r="DT75" s="31">
        <v>0</v>
      </c>
      <c r="DU75" s="174">
        <v>0</v>
      </c>
      <c r="DV75" s="174">
        <v>0</v>
      </c>
      <c r="DW75" s="174" t="s">
        <v>267</v>
      </c>
      <c r="DX75" s="174" t="s">
        <v>267</v>
      </c>
      <c r="DY75" s="174">
        <v>0</v>
      </c>
      <c r="DZ75" s="174">
        <v>0</v>
      </c>
      <c r="EA75" s="174" t="s">
        <v>267</v>
      </c>
      <c r="EB75" s="179">
        <v>1610</v>
      </c>
      <c r="EC75" s="179">
        <v>0</v>
      </c>
      <c r="ED75" s="179">
        <v>0</v>
      </c>
      <c r="EE75" s="179">
        <v>0</v>
      </c>
      <c r="EF75" s="179">
        <v>0</v>
      </c>
      <c r="EG75" s="179">
        <v>0</v>
      </c>
      <c r="EH75" s="179">
        <v>1610</v>
      </c>
      <c r="EI75" s="31">
        <v>0</v>
      </c>
      <c r="EJ75" s="31">
        <v>0</v>
      </c>
      <c r="EK75" s="31">
        <v>0</v>
      </c>
      <c r="EL75" s="31" t="e">
        <v>#DIV/0!</v>
      </c>
      <c r="EM75" s="31">
        <v>3</v>
      </c>
      <c r="EN75" s="31">
        <v>0</v>
      </c>
      <c r="EO75" s="31">
        <v>0</v>
      </c>
      <c r="EP75" s="31">
        <v>0</v>
      </c>
      <c r="EQ75" s="31">
        <v>0</v>
      </c>
      <c r="ER75" s="31">
        <v>0</v>
      </c>
      <c r="ES75" s="31">
        <v>17</v>
      </c>
      <c r="ET75" s="109">
        <v>13.333333333333334</v>
      </c>
      <c r="EU75" s="113">
        <v>0.25</v>
      </c>
      <c r="EV75" s="31">
        <v>6</v>
      </c>
      <c r="EW75" s="31">
        <v>148</v>
      </c>
      <c r="EX75" s="31">
        <v>42</v>
      </c>
      <c r="EY75" s="66">
        <v>1</v>
      </c>
      <c r="EZ75" s="385" t="s">
        <v>598</v>
      </c>
    </row>
    <row r="76" spans="1:156" ht="40.5" x14ac:dyDescent="0.25">
      <c r="A76" s="368" t="s">
        <v>1437</v>
      </c>
      <c r="B76" s="373" t="s">
        <v>1436</v>
      </c>
      <c r="C76" s="378" t="s">
        <v>1437</v>
      </c>
      <c r="D76" s="378" t="s">
        <v>1437</v>
      </c>
      <c r="E76" s="378" t="s">
        <v>1438</v>
      </c>
      <c r="F76" s="378" t="s">
        <v>1439</v>
      </c>
      <c r="G76" s="378" t="s">
        <v>323</v>
      </c>
      <c r="H76" s="378" t="s">
        <v>290</v>
      </c>
      <c r="I76" s="378" t="s">
        <v>1440</v>
      </c>
      <c r="J76" s="378" t="s">
        <v>1441</v>
      </c>
      <c r="K76" s="378" t="s">
        <v>1442</v>
      </c>
      <c r="L76" s="378" t="s">
        <v>1443</v>
      </c>
      <c r="M76" s="378" t="s">
        <v>1437</v>
      </c>
      <c r="N76" s="378">
        <v>46350</v>
      </c>
      <c r="O76" s="378" t="s">
        <v>1444</v>
      </c>
      <c r="P76" s="378" t="s">
        <v>1445</v>
      </c>
      <c r="Q76" s="378" t="s">
        <v>1446</v>
      </c>
      <c r="R76" s="378" t="s">
        <v>1447</v>
      </c>
      <c r="S76" s="378">
        <v>0</v>
      </c>
      <c r="T76" s="378" t="s">
        <v>1448</v>
      </c>
      <c r="U76" s="378" t="s">
        <v>1448</v>
      </c>
      <c r="V76" s="378" t="s">
        <v>348</v>
      </c>
      <c r="W76" s="365">
        <v>3619</v>
      </c>
      <c r="X76" s="365">
        <v>2754</v>
      </c>
      <c r="Y76" s="365">
        <v>865</v>
      </c>
      <c r="Z76" s="355">
        <v>4.5147540983606556</v>
      </c>
      <c r="AA76" s="355">
        <v>4.3237753882915175</v>
      </c>
      <c r="AB76" s="325" t="s">
        <v>397</v>
      </c>
      <c r="AC76" s="325">
        <v>1.3583618245090801</v>
      </c>
      <c r="AD76" s="325" t="s">
        <v>1449</v>
      </c>
      <c r="AE76" s="325">
        <v>61</v>
      </c>
      <c r="AF76" s="325">
        <v>837</v>
      </c>
      <c r="AG76" s="325">
        <v>0</v>
      </c>
      <c r="AH76" s="325">
        <v>610</v>
      </c>
      <c r="AI76" s="325">
        <v>0</v>
      </c>
      <c r="AJ76" s="146">
        <v>0.97349999999999992</v>
      </c>
      <c r="AK76" s="146">
        <v>0.81489999999999996</v>
      </c>
      <c r="AL76" s="146">
        <v>0</v>
      </c>
      <c r="AM76" s="146">
        <v>0</v>
      </c>
      <c r="AN76" s="146">
        <v>0</v>
      </c>
      <c r="AO76" s="146">
        <v>0.82669999999999999</v>
      </c>
      <c r="AP76" s="146">
        <v>0.72519999999999996</v>
      </c>
      <c r="AQ76" s="146">
        <v>0</v>
      </c>
      <c r="AR76" s="156">
        <v>244773</v>
      </c>
      <c r="AS76" s="156">
        <v>58598.8</v>
      </c>
      <c r="AT76" s="156">
        <v>9000</v>
      </c>
      <c r="AU76" s="156">
        <v>33223.35</v>
      </c>
      <c r="AV76" s="156">
        <v>4500</v>
      </c>
      <c r="AW76" s="156">
        <v>0</v>
      </c>
      <c r="AX76" s="156">
        <v>500</v>
      </c>
      <c r="AY76" s="156">
        <v>0</v>
      </c>
      <c r="AZ76" s="156">
        <v>0</v>
      </c>
      <c r="BA76" s="156">
        <v>0</v>
      </c>
      <c r="BB76" s="156">
        <v>0</v>
      </c>
      <c r="BC76" s="162">
        <v>350595.14999999997</v>
      </c>
      <c r="BD76" s="156">
        <v>0</v>
      </c>
      <c r="BE76" s="156">
        <v>871431</v>
      </c>
      <c r="BF76" s="156">
        <v>0</v>
      </c>
      <c r="BG76" s="156">
        <v>0</v>
      </c>
      <c r="BH76" s="156">
        <v>0</v>
      </c>
      <c r="BI76" s="156">
        <v>0</v>
      </c>
      <c r="BJ76" s="156">
        <v>371178.23999999999</v>
      </c>
      <c r="BK76" s="156">
        <v>0</v>
      </c>
      <c r="BL76" s="156">
        <v>0</v>
      </c>
      <c r="BM76" s="156">
        <v>0</v>
      </c>
      <c r="BN76" s="156">
        <v>53221.9</v>
      </c>
      <c r="BO76" s="156">
        <v>22123.8</v>
      </c>
      <c r="BP76" s="156">
        <v>145742.39999999999</v>
      </c>
      <c r="BQ76" s="156">
        <v>0</v>
      </c>
      <c r="BR76" s="156">
        <v>0</v>
      </c>
      <c r="BS76" s="156">
        <v>0</v>
      </c>
      <c r="BT76" s="156">
        <v>0</v>
      </c>
      <c r="BU76" s="156">
        <v>0</v>
      </c>
      <c r="BV76" s="156">
        <v>42122.5</v>
      </c>
      <c r="BW76" s="156">
        <v>0</v>
      </c>
      <c r="BX76" s="156">
        <v>0</v>
      </c>
      <c r="BY76" s="156">
        <v>1505819.84</v>
      </c>
      <c r="BZ76" s="156">
        <v>1158013.57</v>
      </c>
      <c r="CA76" s="156">
        <v>843</v>
      </c>
      <c r="CB76" s="156">
        <v>473914.08</v>
      </c>
      <c r="CC76" s="156">
        <v>349</v>
      </c>
      <c r="CD76" s="156">
        <v>684099.49</v>
      </c>
      <c r="CE76" s="156">
        <v>494</v>
      </c>
      <c r="CF76" s="156">
        <v>826</v>
      </c>
      <c r="CG76" s="156">
        <v>20375</v>
      </c>
      <c r="CH76" s="156">
        <v>9</v>
      </c>
      <c r="CI76" s="156">
        <v>340</v>
      </c>
      <c r="CJ76" s="156">
        <v>835</v>
      </c>
      <c r="CK76" s="156">
        <v>20715</v>
      </c>
      <c r="CL76" s="156">
        <v>897486.48</v>
      </c>
      <c r="CM76" s="156">
        <v>173425.29600000003</v>
      </c>
      <c r="CN76" s="156">
        <v>32127.353280000003</v>
      </c>
      <c r="CO76" s="156">
        <v>1103039.1292800002</v>
      </c>
      <c r="CP76" s="168">
        <v>0</v>
      </c>
      <c r="CQ76" s="168">
        <v>0</v>
      </c>
      <c r="CR76" s="168">
        <v>0</v>
      </c>
      <c r="CS76" s="168">
        <v>0</v>
      </c>
      <c r="CT76" s="168">
        <v>0</v>
      </c>
      <c r="CU76" s="168">
        <v>0</v>
      </c>
      <c r="CV76" s="168">
        <v>0</v>
      </c>
      <c r="CW76" s="168">
        <v>0</v>
      </c>
      <c r="CX76" s="168">
        <v>0</v>
      </c>
      <c r="CY76" s="168">
        <v>0</v>
      </c>
      <c r="CZ76" s="168">
        <v>0</v>
      </c>
      <c r="DA76" s="168">
        <v>0</v>
      </c>
      <c r="DB76" s="168">
        <v>0</v>
      </c>
      <c r="DC76" s="168">
        <v>0</v>
      </c>
      <c r="DD76" s="168">
        <v>0</v>
      </c>
      <c r="DE76" s="168">
        <v>0</v>
      </c>
      <c r="DF76" s="168">
        <v>0</v>
      </c>
      <c r="DG76" s="168">
        <v>0</v>
      </c>
      <c r="DH76" s="168">
        <v>0</v>
      </c>
      <c r="DI76" s="168">
        <v>0</v>
      </c>
      <c r="DJ76" s="168">
        <v>0</v>
      </c>
      <c r="DK76" s="168">
        <v>0</v>
      </c>
      <c r="DL76" s="168">
        <v>0</v>
      </c>
      <c r="DM76" s="168">
        <v>0</v>
      </c>
      <c r="DN76" s="168">
        <v>0</v>
      </c>
      <c r="DO76" s="168">
        <v>0</v>
      </c>
      <c r="DP76" s="156">
        <v>0</v>
      </c>
      <c r="DQ76" s="156">
        <v>0</v>
      </c>
      <c r="DR76" s="156">
        <v>0</v>
      </c>
      <c r="DS76" s="156">
        <v>0</v>
      </c>
      <c r="DT76" s="31" t="s">
        <v>267</v>
      </c>
      <c r="DU76" s="174" t="s">
        <v>267</v>
      </c>
      <c r="DV76" s="174">
        <v>0</v>
      </c>
      <c r="DW76" s="174">
        <v>0</v>
      </c>
      <c r="DX76" s="174">
        <v>0</v>
      </c>
      <c r="DY76" s="174">
        <v>0</v>
      </c>
      <c r="DZ76" s="174">
        <v>0</v>
      </c>
      <c r="EA76" s="174">
        <v>0</v>
      </c>
      <c r="EB76" s="179">
        <v>826</v>
      </c>
      <c r="EC76" s="179">
        <v>0</v>
      </c>
      <c r="ED76" s="179">
        <v>9</v>
      </c>
      <c r="EE76" s="179">
        <v>0</v>
      </c>
      <c r="EF76" s="179">
        <v>0</v>
      </c>
      <c r="EG76" s="179">
        <v>0</v>
      </c>
      <c r="EH76" s="180">
        <v>835</v>
      </c>
      <c r="EI76" s="31">
        <v>0</v>
      </c>
      <c r="EJ76" s="31">
        <v>0</v>
      </c>
      <c r="EK76" s="31">
        <v>0</v>
      </c>
      <c r="EL76" s="31" t="e">
        <v>#DIV/0!</v>
      </c>
      <c r="EM76" s="31">
        <v>13</v>
      </c>
      <c r="EN76" s="31">
        <v>1</v>
      </c>
      <c r="EO76" s="31">
        <v>5</v>
      </c>
      <c r="EP76" s="31">
        <v>0</v>
      </c>
      <c r="EQ76" s="31" t="s">
        <v>1450</v>
      </c>
      <c r="ER76" s="31">
        <v>0</v>
      </c>
      <c r="ES76" s="31">
        <v>54</v>
      </c>
      <c r="ET76" s="31">
        <v>16.399999999999999</v>
      </c>
      <c r="EU76" s="31">
        <v>0.2</v>
      </c>
      <c r="EV76" s="31">
        <v>10</v>
      </c>
      <c r="EW76" s="31">
        <v>56</v>
      </c>
      <c r="EX76" s="31">
        <v>56</v>
      </c>
      <c r="EY76" s="31">
        <v>4</v>
      </c>
      <c r="EZ76" s="385" t="s">
        <v>598</v>
      </c>
    </row>
    <row r="77" spans="1:156" ht="27" x14ac:dyDescent="0.25">
      <c r="A77" s="368" t="s">
        <v>1935</v>
      </c>
      <c r="B77" s="372" t="s">
        <v>458</v>
      </c>
      <c r="C77" s="378" t="s">
        <v>459</v>
      </c>
      <c r="D77" s="378" t="s">
        <v>459</v>
      </c>
      <c r="E77" s="378" t="s">
        <v>460</v>
      </c>
      <c r="F77" s="378" t="s">
        <v>461</v>
      </c>
      <c r="G77" s="378" t="s">
        <v>271</v>
      </c>
      <c r="H77" s="378" t="s">
        <v>5</v>
      </c>
      <c r="I77" s="378" t="s">
        <v>462</v>
      </c>
      <c r="J77" s="378" t="s">
        <v>463</v>
      </c>
      <c r="K77" s="378" t="s">
        <v>464</v>
      </c>
      <c r="L77" s="378" t="s">
        <v>465</v>
      </c>
      <c r="M77" s="378" t="s">
        <v>459</v>
      </c>
      <c r="N77" s="378">
        <v>46760</v>
      </c>
      <c r="O77" s="378" t="s">
        <v>466</v>
      </c>
      <c r="P77" s="378" t="s">
        <v>467</v>
      </c>
      <c r="Q77" s="378">
        <v>0</v>
      </c>
      <c r="R77" s="378" t="s">
        <v>468</v>
      </c>
      <c r="S77" s="378" t="s">
        <v>468</v>
      </c>
      <c r="T77" s="378" t="s">
        <v>469</v>
      </c>
      <c r="U77" s="378" t="s">
        <v>470</v>
      </c>
      <c r="V77" s="378" t="s">
        <v>471</v>
      </c>
      <c r="W77" s="365">
        <v>28176</v>
      </c>
      <c r="X77" s="365">
        <v>25101</v>
      </c>
      <c r="Y77" s="365">
        <v>3075</v>
      </c>
      <c r="Z77" s="355">
        <v>3.8043346468626855</v>
      </c>
      <c r="AA77" s="355">
        <v>3.8793886823626602</v>
      </c>
      <c r="AB77" s="325" t="s">
        <v>283</v>
      </c>
      <c r="AC77" s="325">
        <v>1.3089333510779122</v>
      </c>
      <c r="AD77" s="325" t="s">
        <v>472</v>
      </c>
      <c r="AE77" s="325">
        <v>37</v>
      </c>
      <c r="AF77" s="325">
        <v>7263</v>
      </c>
      <c r="AG77" s="325">
        <v>0</v>
      </c>
      <c r="AH77" s="325">
        <v>6598</v>
      </c>
      <c r="AI77" s="325">
        <v>0</v>
      </c>
      <c r="AJ77" s="146">
        <v>0.99549999999999994</v>
      </c>
      <c r="AK77" s="146">
        <v>0.9728</v>
      </c>
      <c r="AL77" s="146">
        <v>0</v>
      </c>
      <c r="AM77" s="146">
        <v>0</v>
      </c>
      <c r="AN77" s="146">
        <v>0</v>
      </c>
      <c r="AO77" s="146">
        <v>0.94830000000000003</v>
      </c>
      <c r="AP77" s="146">
        <v>0.92490000000000006</v>
      </c>
      <c r="AQ77" s="146">
        <v>0</v>
      </c>
      <c r="AR77" s="156">
        <v>6230642.3700000001</v>
      </c>
      <c r="AS77" s="156">
        <v>1246128.48</v>
      </c>
      <c r="AT77" s="156">
        <v>224303.13</v>
      </c>
      <c r="AU77" s="156">
        <v>3229471.25</v>
      </c>
      <c r="AV77" s="156">
        <v>219473.63</v>
      </c>
      <c r="AW77" s="156">
        <v>0</v>
      </c>
      <c r="AX77" s="157">
        <v>8870.76</v>
      </c>
      <c r="AY77" s="156">
        <v>571707</v>
      </c>
      <c r="AZ77" s="156">
        <v>994.22</v>
      </c>
      <c r="BA77" s="156">
        <v>571707</v>
      </c>
      <c r="BB77" s="156">
        <v>562547.64</v>
      </c>
      <c r="BC77" s="156">
        <v>12451200.480000004</v>
      </c>
      <c r="BD77" s="156">
        <v>11681</v>
      </c>
      <c r="BE77" s="156">
        <v>4906392.12</v>
      </c>
      <c r="BF77" s="156">
        <v>0</v>
      </c>
      <c r="BG77" s="156">
        <v>922869.88</v>
      </c>
      <c r="BH77" s="156">
        <v>0</v>
      </c>
      <c r="BI77" s="156">
        <v>1034089.87</v>
      </c>
      <c r="BJ77" s="156">
        <v>1551134.32</v>
      </c>
      <c r="BK77" s="156">
        <v>189196.75</v>
      </c>
      <c r="BL77" s="156">
        <v>456216.11</v>
      </c>
      <c r="BM77" s="156">
        <v>861218.69</v>
      </c>
      <c r="BN77" s="156">
        <v>464107.05</v>
      </c>
      <c r="BO77" s="156">
        <v>725347.24</v>
      </c>
      <c r="BP77" s="156">
        <v>571485.12</v>
      </c>
      <c r="BQ77" s="156">
        <v>229660</v>
      </c>
      <c r="BR77" s="156">
        <v>0</v>
      </c>
      <c r="BS77" s="156">
        <v>0</v>
      </c>
      <c r="BT77" s="156">
        <v>0</v>
      </c>
      <c r="BU77" s="156">
        <v>0</v>
      </c>
      <c r="BV77" s="156">
        <v>752211.6</v>
      </c>
      <c r="BW77" s="156">
        <v>0</v>
      </c>
      <c r="BX77" s="156">
        <v>137541.20000000001</v>
      </c>
      <c r="BY77" s="156">
        <v>12813150.949999997</v>
      </c>
      <c r="BZ77" s="156">
        <v>2877755.34</v>
      </c>
      <c r="CA77" s="156">
        <v>938</v>
      </c>
      <c r="CB77" s="156">
        <v>514299.93</v>
      </c>
      <c r="CC77" s="156">
        <v>492</v>
      </c>
      <c r="CD77" s="156">
        <v>2363455.4099999997</v>
      </c>
      <c r="CE77" s="156">
        <v>446</v>
      </c>
      <c r="CF77" s="156">
        <v>6701</v>
      </c>
      <c r="CG77" s="156">
        <v>38760</v>
      </c>
      <c r="CH77" s="156">
        <v>0</v>
      </c>
      <c r="CI77" s="156">
        <v>0</v>
      </c>
      <c r="CJ77" s="156">
        <v>6701</v>
      </c>
      <c r="CK77" s="156">
        <v>38760</v>
      </c>
      <c r="CL77" s="156">
        <v>6504522.2400000002</v>
      </c>
      <c r="CM77" s="156">
        <v>1300904.4479999999</v>
      </c>
      <c r="CN77" s="156">
        <v>234162.80063999997</v>
      </c>
      <c r="CO77" s="156">
        <v>8039589.4886400001</v>
      </c>
      <c r="CP77" s="168">
        <v>55</v>
      </c>
      <c r="CQ77" s="168">
        <v>269</v>
      </c>
      <c r="CR77" s="168">
        <v>2598</v>
      </c>
      <c r="CS77" s="168">
        <v>260</v>
      </c>
      <c r="CT77" s="168">
        <v>3182</v>
      </c>
      <c r="CU77" s="168">
        <v>47428</v>
      </c>
      <c r="CV77" s="168">
        <v>184</v>
      </c>
      <c r="CW77" s="168">
        <v>17</v>
      </c>
      <c r="CX77" s="168">
        <v>12</v>
      </c>
      <c r="CY77" s="168">
        <v>213</v>
      </c>
      <c r="CZ77" s="168">
        <v>2848</v>
      </c>
      <c r="DA77" s="168">
        <v>3395</v>
      </c>
      <c r="DB77" s="168">
        <v>50276</v>
      </c>
      <c r="DC77" s="168">
        <v>4520917.5599999996</v>
      </c>
      <c r="DD77" s="168">
        <v>904183.51199999999</v>
      </c>
      <c r="DE77" s="168">
        <v>162753.03215999997</v>
      </c>
      <c r="DF77" s="168">
        <v>5587854.1041599996</v>
      </c>
      <c r="DG77" s="168">
        <v>0</v>
      </c>
      <c r="DH77" s="168">
        <v>0</v>
      </c>
      <c r="DI77" s="168">
        <v>0</v>
      </c>
      <c r="DJ77" s="168">
        <v>0</v>
      </c>
      <c r="DK77" s="168">
        <v>0</v>
      </c>
      <c r="DL77" s="168">
        <v>0</v>
      </c>
      <c r="DM77" s="168">
        <v>0</v>
      </c>
      <c r="DN77" s="168">
        <v>0</v>
      </c>
      <c r="DO77" s="168">
        <v>0</v>
      </c>
      <c r="DP77" s="156">
        <v>0</v>
      </c>
      <c r="DQ77" s="156">
        <v>0</v>
      </c>
      <c r="DR77" s="156">
        <v>0</v>
      </c>
      <c r="DS77" s="156">
        <v>0</v>
      </c>
      <c r="DT77" s="31" t="s">
        <v>267</v>
      </c>
      <c r="DU77" s="174">
        <v>0</v>
      </c>
      <c r="DV77" s="174">
        <v>0</v>
      </c>
      <c r="DW77" s="174" t="s">
        <v>267</v>
      </c>
      <c r="DX77" s="174" t="s">
        <v>267</v>
      </c>
      <c r="DY77" s="174">
        <v>0</v>
      </c>
      <c r="DZ77" s="174" t="s">
        <v>267</v>
      </c>
      <c r="EA77" s="174" t="s">
        <v>267</v>
      </c>
      <c r="EB77" s="179">
        <v>9883</v>
      </c>
      <c r="EC77" s="179">
        <v>0</v>
      </c>
      <c r="ED77" s="179">
        <v>213</v>
      </c>
      <c r="EE77" s="179">
        <v>0</v>
      </c>
      <c r="EF77" s="179">
        <v>0</v>
      </c>
      <c r="EG77" s="179">
        <v>0</v>
      </c>
      <c r="EH77" s="179">
        <v>10096</v>
      </c>
      <c r="EI77" s="31">
        <v>1</v>
      </c>
      <c r="EJ77" s="31">
        <v>1</v>
      </c>
      <c r="EK77" s="31">
        <v>1</v>
      </c>
      <c r="EL77" s="31">
        <v>8</v>
      </c>
      <c r="EM77" s="31">
        <v>20</v>
      </c>
      <c r="EN77" s="31">
        <v>1</v>
      </c>
      <c r="EO77" s="31">
        <v>30</v>
      </c>
      <c r="EP77" s="31">
        <v>10</v>
      </c>
      <c r="EQ77" s="31" t="s">
        <v>473</v>
      </c>
      <c r="ER77" s="31">
        <v>0</v>
      </c>
      <c r="ES77" s="31">
        <v>185.9</v>
      </c>
      <c r="ET77" s="109">
        <v>11.346153846153847</v>
      </c>
      <c r="EU77" s="113">
        <v>0.3</v>
      </c>
      <c r="EV77" s="31">
        <v>25</v>
      </c>
      <c r="EW77" s="31">
        <v>112</v>
      </c>
      <c r="EX77" s="31">
        <v>112</v>
      </c>
      <c r="EY77" s="66">
        <v>15</v>
      </c>
      <c r="EZ77" s="385" t="s">
        <v>1925</v>
      </c>
    </row>
    <row r="78" spans="1:156" ht="27" x14ac:dyDescent="0.25">
      <c r="A78" s="368" t="s">
        <v>73</v>
      </c>
      <c r="B78" s="372" t="s">
        <v>474</v>
      </c>
      <c r="C78" s="378" t="s">
        <v>73</v>
      </c>
      <c r="D78" s="378" t="s">
        <v>73</v>
      </c>
      <c r="E78" s="378" t="s">
        <v>475</v>
      </c>
      <c r="F78" s="378" t="s">
        <v>476</v>
      </c>
      <c r="G78" s="378" t="s">
        <v>289</v>
      </c>
      <c r="H78" s="378" t="s">
        <v>290</v>
      </c>
      <c r="I78" s="378" t="s">
        <v>477</v>
      </c>
      <c r="J78" s="378" t="s">
        <v>478</v>
      </c>
      <c r="K78" s="378" t="s">
        <v>479</v>
      </c>
      <c r="L78" s="378" t="s">
        <v>480</v>
      </c>
      <c r="M78" s="378" t="s">
        <v>73</v>
      </c>
      <c r="N78" s="378">
        <v>47140</v>
      </c>
      <c r="O78" s="378" t="s">
        <v>481</v>
      </c>
      <c r="P78" s="378" t="s">
        <v>482</v>
      </c>
      <c r="Q78" s="378">
        <v>0</v>
      </c>
      <c r="R78" s="378" t="s">
        <v>484</v>
      </c>
      <c r="S78" s="378" t="s">
        <v>485</v>
      </c>
      <c r="T78" s="378" t="s">
        <v>486</v>
      </c>
      <c r="U78" s="378" t="s">
        <v>487</v>
      </c>
      <c r="V78" s="378" t="s">
        <v>488</v>
      </c>
      <c r="W78" s="365">
        <v>34937</v>
      </c>
      <c r="X78" s="365">
        <v>25887.530027114819</v>
      </c>
      <c r="Y78" s="365">
        <v>9049.4699728851811</v>
      </c>
      <c r="Z78" s="355">
        <v>4.3899491312726502</v>
      </c>
      <c r="AA78" s="355">
        <v>4.6329399283914601</v>
      </c>
      <c r="AB78" s="325" t="s">
        <v>283</v>
      </c>
      <c r="AC78" s="325">
        <v>1.8749178601381145</v>
      </c>
      <c r="AD78" s="325" t="s">
        <v>489</v>
      </c>
      <c r="AE78" s="325">
        <v>183</v>
      </c>
      <c r="AF78" s="325">
        <v>7541</v>
      </c>
      <c r="AG78" s="325">
        <v>0</v>
      </c>
      <c r="AH78" s="325">
        <v>5897</v>
      </c>
      <c r="AI78" s="325">
        <v>0</v>
      </c>
      <c r="AJ78" s="146">
        <v>0.99159999999999993</v>
      </c>
      <c r="AK78" s="146">
        <v>0.97860000000000003</v>
      </c>
      <c r="AL78" s="146">
        <v>0.98760000000000003</v>
      </c>
      <c r="AM78" s="146">
        <v>0</v>
      </c>
      <c r="AN78" s="146">
        <v>0</v>
      </c>
      <c r="AO78" s="146">
        <v>0.92220000000000002</v>
      </c>
      <c r="AP78" s="146">
        <v>0.89329999999999998</v>
      </c>
      <c r="AQ78" s="146">
        <v>0</v>
      </c>
      <c r="AR78" s="156">
        <v>9652375.6999999993</v>
      </c>
      <c r="AS78" s="156">
        <v>1650522.76</v>
      </c>
      <c r="AT78" s="156">
        <v>731587.22</v>
      </c>
      <c r="AU78" s="156">
        <v>3218912.59</v>
      </c>
      <c r="AV78" s="156">
        <v>144238.44</v>
      </c>
      <c r="AW78" s="156">
        <v>171091.92</v>
      </c>
      <c r="AX78" s="157">
        <v>513597.19</v>
      </c>
      <c r="AY78" s="156">
        <v>1671403</v>
      </c>
      <c r="AZ78" s="156">
        <v>1492566.6</v>
      </c>
      <c r="BA78" s="156">
        <v>1671403</v>
      </c>
      <c r="BB78" s="156">
        <v>1102342.1100000001</v>
      </c>
      <c r="BC78" s="156">
        <v>21841204.130000003</v>
      </c>
      <c r="BD78" s="156">
        <v>5661</v>
      </c>
      <c r="BE78" s="156">
        <v>8486821</v>
      </c>
      <c r="BF78" s="156">
        <v>0</v>
      </c>
      <c r="BG78" s="156">
        <v>1225263</v>
      </c>
      <c r="BH78" s="156">
        <v>0</v>
      </c>
      <c r="BI78" s="156">
        <v>1118407</v>
      </c>
      <c r="BJ78" s="156">
        <v>2143952</v>
      </c>
      <c r="BK78" s="156">
        <v>592186</v>
      </c>
      <c r="BL78" s="156">
        <v>862011</v>
      </c>
      <c r="BM78" s="156">
        <v>1277031</v>
      </c>
      <c r="BN78" s="156">
        <v>1929652</v>
      </c>
      <c r="BO78" s="156">
        <v>106586</v>
      </c>
      <c r="BP78" s="156">
        <v>227145</v>
      </c>
      <c r="BQ78" s="156">
        <v>2435063</v>
      </c>
      <c r="BR78" s="156">
        <v>0</v>
      </c>
      <c r="BS78" s="156">
        <v>0</v>
      </c>
      <c r="BT78" s="156">
        <v>0</v>
      </c>
      <c r="BU78" s="156">
        <v>0</v>
      </c>
      <c r="BV78" s="156">
        <v>432641.72</v>
      </c>
      <c r="BW78" s="156">
        <v>1111715</v>
      </c>
      <c r="BX78" s="156">
        <v>0</v>
      </c>
      <c r="BY78" s="156">
        <v>21954134.719999999</v>
      </c>
      <c r="BZ78" s="156">
        <v>12504053.16</v>
      </c>
      <c r="CA78" s="156">
        <v>1985</v>
      </c>
      <c r="CB78" s="156">
        <v>803847.05</v>
      </c>
      <c r="CC78" s="156">
        <v>708</v>
      </c>
      <c r="CD78" s="156">
        <v>11700206.109999999</v>
      </c>
      <c r="CE78" s="156">
        <v>1277</v>
      </c>
      <c r="CF78" s="156">
        <v>125</v>
      </c>
      <c r="CG78" s="156">
        <v>0</v>
      </c>
      <c r="CH78" s="156">
        <v>0</v>
      </c>
      <c r="CI78" s="156">
        <v>0</v>
      </c>
      <c r="CJ78" s="156">
        <v>125</v>
      </c>
      <c r="CK78" s="156">
        <v>0</v>
      </c>
      <c r="CL78" s="156">
        <v>0</v>
      </c>
      <c r="CM78" s="156">
        <v>0</v>
      </c>
      <c r="CN78" s="156">
        <v>0</v>
      </c>
      <c r="CO78" s="156">
        <v>0</v>
      </c>
      <c r="CP78" s="168">
        <v>0</v>
      </c>
      <c r="CQ78" s="168">
        <v>0</v>
      </c>
      <c r="CR78" s="168">
        <v>5879</v>
      </c>
      <c r="CS78" s="168">
        <v>791</v>
      </c>
      <c r="CT78" s="168">
        <v>6670</v>
      </c>
      <c r="CU78" s="168">
        <v>102423</v>
      </c>
      <c r="CV78" s="168">
        <v>7</v>
      </c>
      <c r="CW78" s="168">
        <v>15</v>
      </c>
      <c r="CX78" s="168">
        <v>8</v>
      </c>
      <c r="CY78" s="168">
        <v>30</v>
      </c>
      <c r="CZ78" s="168">
        <v>605</v>
      </c>
      <c r="DA78" s="168">
        <v>6700</v>
      </c>
      <c r="DB78" s="168">
        <v>103028</v>
      </c>
      <c r="DC78" s="168">
        <v>11040816.719999999</v>
      </c>
      <c r="DD78" s="168">
        <v>2208163.3439999996</v>
      </c>
      <c r="DE78" s="168">
        <v>397469.40191999992</v>
      </c>
      <c r="DF78" s="168">
        <v>13646449.465919998</v>
      </c>
      <c r="DG78" s="168">
        <v>763</v>
      </c>
      <c r="DH78" s="168">
        <v>342</v>
      </c>
      <c r="DI78" s="168">
        <v>24</v>
      </c>
      <c r="DJ78" s="168">
        <v>61</v>
      </c>
      <c r="DK78" s="168">
        <v>0</v>
      </c>
      <c r="DL78" s="168">
        <v>4</v>
      </c>
      <c r="DM78" s="168">
        <v>22</v>
      </c>
      <c r="DN78" s="168">
        <v>1216</v>
      </c>
      <c r="DO78" s="168">
        <v>22790</v>
      </c>
      <c r="DP78" s="156">
        <v>2568398.7600000002</v>
      </c>
      <c r="DQ78" s="156">
        <v>513679.75200000004</v>
      </c>
      <c r="DR78" s="156">
        <v>92462.355359999972</v>
      </c>
      <c r="DS78" s="156">
        <v>3174540.86736</v>
      </c>
      <c r="DT78" s="31" t="s">
        <v>267</v>
      </c>
      <c r="DU78" s="174" t="s">
        <v>267</v>
      </c>
      <c r="DV78" s="174">
        <v>0</v>
      </c>
      <c r="DW78" s="174" t="s">
        <v>267</v>
      </c>
      <c r="DX78" s="174" t="s">
        <v>267</v>
      </c>
      <c r="DY78" s="174" t="s">
        <v>267</v>
      </c>
      <c r="DZ78" s="174" t="s">
        <v>267</v>
      </c>
      <c r="EA78" s="174" t="s">
        <v>267</v>
      </c>
      <c r="EB78" s="179">
        <v>7558</v>
      </c>
      <c r="EC78" s="179">
        <v>366</v>
      </c>
      <c r="ED78" s="179">
        <v>91</v>
      </c>
      <c r="EE78" s="179">
        <v>4</v>
      </c>
      <c r="EF78" s="179">
        <v>22</v>
      </c>
      <c r="EG78" s="179">
        <v>0</v>
      </c>
      <c r="EH78" s="179">
        <v>8041</v>
      </c>
      <c r="EI78" s="31">
        <v>0</v>
      </c>
      <c r="EJ78" s="31">
        <v>0</v>
      </c>
      <c r="EK78" s="31">
        <v>0</v>
      </c>
      <c r="EL78" s="31" t="e">
        <v>#DIV/0!</v>
      </c>
      <c r="EM78" s="31">
        <v>6</v>
      </c>
      <c r="EN78" s="31">
        <v>4</v>
      </c>
      <c r="EO78" s="31">
        <v>69</v>
      </c>
      <c r="EP78" s="31">
        <v>52</v>
      </c>
      <c r="EQ78" s="31">
        <v>0</v>
      </c>
      <c r="ER78" s="31">
        <v>0</v>
      </c>
      <c r="ES78" s="31">
        <v>216.3</v>
      </c>
      <c r="ET78" s="109">
        <v>20.5</v>
      </c>
      <c r="EU78" s="113">
        <v>0.3</v>
      </c>
      <c r="EV78" s="31">
        <v>49</v>
      </c>
      <c r="EW78" s="31">
        <v>140</v>
      </c>
      <c r="EX78" s="31">
        <v>140</v>
      </c>
      <c r="EY78" s="66">
        <v>1</v>
      </c>
      <c r="EZ78" s="385" t="s">
        <v>1925</v>
      </c>
    </row>
    <row r="79" spans="1:156" ht="60" x14ac:dyDescent="0.25">
      <c r="A79" s="368" t="s">
        <v>1907</v>
      </c>
      <c r="B79" s="382" t="s">
        <v>1906</v>
      </c>
      <c r="C79" s="378" t="s">
        <v>1907</v>
      </c>
      <c r="D79" s="378" t="s">
        <v>1908</v>
      </c>
      <c r="E79" s="378" t="s">
        <v>1909</v>
      </c>
      <c r="F79" s="378" t="s">
        <v>1910</v>
      </c>
      <c r="G79" s="378" t="s">
        <v>574</v>
      </c>
      <c r="H79" s="378" t="s">
        <v>575</v>
      </c>
      <c r="I79" s="378" t="s">
        <v>704</v>
      </c>
      <c r="J79" s="378" t="s">
        <v>1911</v>
      </c>
      <c r="K79" s="378" t="s">
        <v>1912</v>
      </c>
      <c r="L79" s="378" t="s">
        <v>1913</v>
      </c>
      <c r="M79" s="378" t="s">
        <v>1907</v>
      </c>
      <c r="N79" s="378">
        <v>49120</v>
      </c>
      <c r="O79" s="378" t="s">
        <v>1914</v>
      </c>
      <c r="P79" s="378" t="s">
        <v>1915</v>
      </c>
      <c r="Q79" s="378" t="s">
        <v>1916</v>
      </c>
      <c r="R79" s="378" t="s">
        <v>1918</v>
      </c>
      <c r="S79" s="378">
        <v>0</v>
      </c>
      <c r="T79" s="378" t="s">
        <v>1919</v>
      </c>
      <c r="U79" s="378" t="s">
        <v>1920</v>
      </c>
      <c r="V79" s="378" t="s">
        <v>1921</v>
      </c>
      <c r="W79" s="365">
        <v>15370</v>
      </c>
      <c r="X79" s="365">
        <v>15011</v>
      </c>
      <c r="Y79" s="365">
        <v>359</v>
      </c>
      <c r="Z79" s="355">
        <v>4.8453841187863134</v>
      </c>
      <c r="AA79" s="355">
        <v>4.7292307692307691</v>
      </c>
      <c r="AB79" s="325" t="s">
        <v>283</v>
      </c>
      <c r="AC79" s="325">
        <v>2.0984367046051444</v>
      </c>
      <c r="AD79" s="325" t="s">
        <v>1922</v>
      </c>
      <c r="AE79" s="325">
        <v>18</v>
      </c>
      <c r="AF79" s="325">
        <v>3250</v>
      </c>
      <c r="AG79" s="325">
        <v>0</v>
      </c>
      <c r="AH79" s="325">
        <v>3098</v>
      </c>
      <c r="AI79" s="325">
        <v>0</v>
      </c>
      <c r="AJ79" s="146">
        <v>0.97349999999999992</v>
      </c>
      <c r="AK79" s="146">
        <v>0.92110000000000003</v>
      </c>
      <c r="AL79" s="146">
        <v>0</v>
      </c>
      <c r="AM79" s="146">
        <v>0</v>
      </c>
      <c r="AN79" s="146">
        <v>0</v>
      </c>
      <c r="AO79" s="146">
        <v>0.93320000000000003</v>
      </c>
      <c r="AP79" s="146">
        <v>0.91100000000000003</v>
      </c>
      <c r="AQ79" s="146">
        <v>0</v>
      </c>
      <c r="AR79" s="156">
        <v>1112960.25</v>
      </c>
      <c r="AS79" s="156">
        <v>170052</v>
      </c>
      <c r="AT79" s="156">
        <v>28147.42</v>
      </c>
      <c r="AU79" s="156">
        <v>311872.90000000002</v>
      </c>
      <c r="AV79" s="156">
        <v>7069</v>
      </c>
      <c r="AW79" s="156">
        <v>0</v>
      </c>
      <c r="AX79" s="157">
        <v>0</v>
      </c>
      <c r="AY79" s="156">
        <v>0</v>
      </c>
      <c r="AZ79" s="156">
        <v>0</v>
      </c>
      <c r="BA79" s="156">
        <v>0</v>
      </c>
      <c r="BB79" s="156">
        <v>0</v>
      </c>
      <c r="BC79" s="156">
        <v>1630101.5699999998</v>
      </c>
      <c r="BD79" s="156">
        <v>0</v>
      </c>
      <c r="BE79" s="156">
        <v>3461124</v>
      </c>
      <c r="BF79" s="156">
        <v>0</v>
      </c>
      <c r="BG79" s="156">
        <v>768072</v>
      </c>
      <c r="BH79" s="156">
        <v>0</v>
      </c>
      <c r="BI79" s="156">
        <v>0</v>
      </c>
      <c r="BJ79" s="156">
        <v>580925</v>
      </c>
      <c r="BK79" s="156">
        <v>0</v>
      </c>
      <c r="BL79" s="156">
        <v>984201</v>
      </c>
      <c r="BM79" s="156">
        <v>0</v>
      </c>
      <c r="BN79" s="156">
        <v>125665.8</v>
      </c>
      <c r="BO79" s="156">
        <v>51833</v>
      </c>
      <c r="BP79" s="156">
        <v>104400</v>
      </c>
      <c r="BQ79" s="156">
        <v>0</v>
      </c>
      <c r="BR79" s="156">
        <v>0</v>
      </c>
      <c r="BS79" s="156">
        <v>0</v>
      </c>
      <c r="BT79" s="156">
        <v>0</v>
      </c>
      <c r="BU79" s="156">
        <v>0</v>
      </c>
      <c r="BV79" s="156">
        <v>147644.32</v>
      </c>
      <c r="BW79" s="156">
        <v>0</v>
      </c>
      <c r="BX79" s="156">
        <v>0</v>
      </c>
      <c r="BY79" s="156">
        <v>6223865.1200000001</v>
      </c>
      <c r="BZ79" s="156">
        <v>5759284.7000000002</v>
      </c>
      <c r="CA79" s="156">
        <v>5344</v>
      </c>
      <c r="CB79" s="156">
        <v>1907730.98</v>
      </c>
      <c r="CC79" s="156">
        <v>2093</v>
      </c>
      <c r="CD79" s="156">
        <v>3851553.72</v>
      </c>
      <c r="CE79" s="156">
        <v>3251</v>
      </c>
      <c r="CF79" s="156">
        <v>5111</v>
      </c>
      <c r="CG79" s="156">
        <v>75372</v>
      </c>
      <c r="CH79" s="156">
        <v>12</v>
      </c>
      <c r="CI79" s="156">
        <v>210</v>
      </c>
      <c r="CJ79" s="156">
        <v>5123</v>
      </c>
      <c r="CK79" s="156">
        <v>75582</v>
      </c>
      <c r="CL79" s="156">
        <v>3432632.4</v>
      </c>
      <c r="CM79" s="156">
        <v>686526.48</v>
      </c>
      <c r="CN79" s="156">
        <v>123574.76639999999</v>
      </c>
      <c r="CO79" s="156">
        <v>4242733.6464</v>
      </c>
      <c r="CP79" s="168">
        <v>0</v>
      </c>
      <c r="CQ79" s="168">
        <v>0</v>
      </c>
      <c r="CR79" s="168">
        <v>0</v>
      </c>
      <c r="CS79" s="168">
        <v>0</v>
      </c>
      <c r="CT79" s="168">
        <v>0</v>
      </c>
      <c r="CU79" s="168">
        <v>0</v>
      </c>
      <c r="CV79" s="168">
        <v>0</v>
      </c>
      <c r="CW79" s="168">
        <v>0</v>
      </c>
      <c r="CX79" s="168">
        <v>0</v>
      </c>
      <c r="CY79" s="168">
        <v>0</v>
      </c>
      <c r="CZ79" s="168">
        <v>0</v>
      </c>
      <c r="DA79" s="168">
        <v>0</v>
      </c>
      <c r="DB79" s="168">
        <v>0</v>
      </c>
      <c r="DC79" s="168">
        <v>0</v>
      </c>
      <c r="DD79" s="168">
        <v>0</v>
      </c>
      <c r="DE79" s="168">
        <v>0</v>
      </c>
      <c r="DF79" s="168">
        <v>0</v>
      </c>
      <c r="DG79" s="168">
        <v>0</v>
      </c>
      <c r="DH79" s="168">
        <v>0</v>
      </c>
      <c r="DI79" s="168">
        <v>0</v>
      </c>
      <c r="DJ79" s="168">
        <v>0</v>
      </c>
      <c r="DK79" s="168">
        <v>0</v>
      </c>
      <c r="DL79" s="168">
        <v>0</v>
      </c>
      <c r="DM79" s="168">
        <v>0</v>
      </c>
      <c r="DN79" s="168">
        <v>0</v>
      </c>
      <c r="DO79" s="168">
        <v>0</v>
      </c>
      <c r="DP79" s="156">
        <v>0</v>
      </c>
      <c r="DQ79" s="156">
        <v>0</v>
      </c>
      <c r="DR79" s="156">
        <v>0</v>
      </c>
      <c r="DS79" s="156">
        <v>0</v>
      </c>
      <c r="DT79" s="31" t="s">
        <v>267</v>
      </c>
      <c r="DU79" s="174">
        <v>0</v>
      </c>
      <c r="DV79" s="174">
        <v>0</v>
      </c>
      <c r="DW79" s="174">
        <v>0</v>
      </c>
      <c r="DX79" s="174" t="s">
        <v>267</v>
      </c>
      <c r="DY79" s="174">
        <v>0</v>
      </c>
      <c r="DZ79" s="174">
        <v>0</v>
      </c>
      <c r="EA79" s="174">
        <v>0</v>
      </c>
      <c r="EB79" s="179">
        <v>5111</v>
      </c>
      <c r="EC79" s="179">
        <v>0</v>
      </c>
      <c r="ED79" s="179">
        <v>12</v>
      </c>
      <c r="EE79" s="179">
        <v>0</v>
      </c>
      <c r="EF79" s="179">
        <v>0</v>
      </c>
      <c r="EG79" s="179">
        <v>0</v>
      </c>
      <c r="EH79" s="179">
        <v>5123</v>
      </c>
      <c r="EI79" s="31">
        <v>0</v>
      </c>
      <c r="EJ79" s="31">
        <v>0</v>
      </c>
      <c r="EK79" s="31">
        <v>0</v>
      </c>
      <c r="EL79" s="31" t="e">
        <v>#DIV/0!</v>
      </c>
      <c r="EM79" s="31">
        <v>3</v>
      </c>
      <c r="EN79" s="31">
        <v>2</v>
      </c>
      <c r="EO79" s="31">
        <v>30</v>
      </c>
      <c r="EP79" s="31">
        <v>19</v>
      </c>
      <c r="EQ79" s="31" t="s">
        <v>1923</v>
      </c>
      <c r="ER79" s="31">
        <v>0</v>
      </c>
      <c r="ES79" s="31">
        <v>132.30000000000001</v>
      </c>
      <c r="ET79" s="109">
        <v>17</v>
      </c>
      <c r="EU79" s="113">
        <v>0.25</v>
      </c>
      <c r="EV79" s="31">
        <v>23</v>
      </c>
      <c r="EW79" s="31">
        <v>70</v>
      </c>
      <c r="EX79" s="31">
        <v>56</v>
      </c>
      <c r="EY79" s="66">
        <v>3</v>
      </c>
      <c r="EZ79" s="385" t="s">
        <v>598</v>
      </c>
    </row>
    <row r="80" spans="1:156" ht="27" x14ac:dyDescent="0.25">
      <c r="A80" s="368" t="s">
        <v>1755</v>
      </c>
      <c r="B80" s="373" t="s">
        <v>1754</v>
      </c>
      <c r="C80" s="378" t="s">
        <v>1755</v>
      </c>
      <c r="D80" s="378" t="s">
        <v>1755</v>
      </c>
      <c r="E80" s="378" t="s">
        <v>604</v>
      </c>
      <c r="F80" s="378" t="s">
        <v>591</v>
      </c>
      <c r="G80" s="378" t="s">
        <v>434</v>
      </c>
      <c r="H80" s="378" t="s">
        <v>5</v>
      </c>
      <c r="I80" s="378" t="s">
        <v>1756</v>
      </c>
      <c r="J80" s="378" t="s">
        <v>1757</v>
      </c>
      <c r="K80" s="378" t="s">
        <v>1758</v>
      </c>
      <c r="L80" s="378" t="s">
        <v>1759</v>
      </c>
      <c r="M80" s="378" t="s">
        <v>1755</v>
      </c>
      <c r="N80" s="378">
        <v>46990</v>
      </c>
      <c r="O80" s="378" t="s">
        <v>1760</v>
      </c>
      <c r="P80" s="378" t="s">
        <v>1761</v>
      </c>
      <c r="Q80" s="378" t="s">
        <v>1762</v>
      </c>
      <c r="R80" s="378" t="s">
        <v>1763</v>
      </c>
      <c r="S80" s="378">
        <v>0</v>
      </c>
      <c r="T80" s="378" t="s">
        <v>1764</v>
      </c>
      <c r="U80" s="378" t="s">
        <v>1764</v>
      </c>
      <c r="V80" s="378" t="s">
        <v>1765</v>
      </c>
      <c r="W80" s="365">
        <v>5899</v>
      </c>
      <c r="X80" s="365">
        <v>1908</v>
      </c>
      <c r="Y80" s="365">
        <v>3991</v>
      </c>
      <c r="Z80" s="355">
        <v>10.6</v>
      </c>
      <c r="AA80" s="355">
        <v>3.747776365946633</v>
      </c>
      <c r="AB80" s="325" t="s">
        <v>397</v>
      </c>
      <c r="AC80" s="325">
        <v>0.48821978302142632</v>
      </c>
      <c r="AD80" s="325">
        <v>0</v>
      </c>
      <c r="AE80" s="325">
        <v>74</v>
      </c>
      <c r="AF80" s="325">
        <v>1574</v>
      </c>
      <c r="AG80" s="325">
        <v>0</v>
      </c>
      <c r="AH80" s="325">
        <v>180</v>
      </c>
      <c r="AI80" s="325">
        <v>0</v>
      </c>
      <c r="AJ80" s="345">
        <v>0.94359999999999999</v>
      </c>
      <c r="AK80" s="345">
        <v>0.9103</v>
      </c>
      <c r="AL80" s="345">
        <v>0</v>
      </c>
      <c r="AM80" s="345">
        <v>0</v>
      </c>
      <c r="AN80" s="345">
        <v>0</v>
      </c>
      <c r="AO80" s="345">
        <v>0.85570000000000002</v>
      </c>
      <c r="AP80" s="345">
        <v>0.79920000000000002</v>
      </c>
      <c r="AQ80" s="345">
        <v>0</v>
      </c>
      <c r="AR80" s="348">
        <v>302691.62</v>
      </c>
      <c r="AS80" s="348">
        <v>82861.78</v>
      </c>
      <c r="AT80" s="348">
        <v>12118.64</v>
      </c>
      <c r="AU80" s="348">
        <v>21313.45</v>
      </c>
      <c r="AV80" s="348">
        <v>9809.67</v>
      </c>
      <c r="AW80" s="348">
        <v>0</v>
      </c>
      <c r="AX80" s="348">
        <v>7370.62</v>
      </c>
      <c r="AY80" s="348">
        <v>0</v>
      </c>
      <c r="AZ80" s="348">
        <v>0</v>
      </c>
      <c r="BA80" s="348">
        <v>0</v>
      </c>
      <c r="BB80" s="348">
        <v>0</v>
      </c>
      <c r="BC80" s="351">
        <v>436165.78</v>
      </c>
      <c r="BD80" s="348">
        <v>0</v>
      </c>
      <c r="BE80" s="348">
        <v>460449.35</v>
      </c>
      <c r="BF80" s="348">
        <v>0</v>
      </c>
      <c r="BG80" s="348">
        <v>0</v>
      </c>
      <c r="BH80" s="348">
        <v>0</v>
      </c>
      <c r="BI80" s="348">
        <v>0</v>
      </c>
      <c r="BJ80" s="348">
        <v>142085.01999999999</v>
      </c>
      <c r="BK80" s="348">
        <v>0</v>
      </c>
      <c r="BL80" s="348">
        <v>0</v>
      </c>
      <c r="BM80" s="348">
        <v>0</v>
      </c>
      <c r="BN80" s="348">
        <v>15000</v>
      </c>
      <c r="BO80" s="348">
        <v>70500</v>
      </c>
      <c r="BP80" s="348">
        <v>21386.07</v>
      </c>
      <c r="BQ80" s="348">
        <v>0</v>
      </c>
      <c r="BR80" s="348">
        <v>0</v>
      </c>
      <c r="BS80" s="348">
        <v>0</v>
      </c>
      <c r="BT80" s="348">
        <v>0</v>
      </c>
      <c r="BU80" s="348">
        <v>0</v>
      </c>
      <c r="BV80" s="348">
        <v>87102.5</v>
      </c>
      <c r="BW80" s="348">
        <v>0</v>
      </c>
      <c r="BX80" s="348">
        <v>0</v>
      </c>
      <c r="BY80" s="348">
        <v>796522.94</v>
      </c>
      <c r="BZ80" s="348">
        <v>1229721.1100000001</v>
      </c>
      <c r="CA80" s="348">
        <v>887</v>
      </c>
      <c r="CB80" s="348">
        <v>246717.23</v>
      </c>
      <c r="CC80" s="348">
        <v>346</v>
      </c>
      <c r="CD80" s="348">
        <v>983003.88000000012</v>
      </c>
      <c r="CE80" s="348">
        <v>541</v>
      </c>
      <c r="CF80" s="325">
        <v>890</v>
      </c>
      <c r="CG80" s="325">
        <v>26700</v>
      </c>
      <c r="CH80" s="325">
        <v>27</v>
      </c>
      <c r="CI80" s="325">
        <v>1550</v>
      </c>
      <c r="CJ80" s="325">
        <v>917</v>
      </c>
      <c r="CK80" s="325">
        <v>28250</v>
      </c>
      <c r="CL80" s="325">
        <v>555506.4</v>
      </c>
      <c r="CM80" s="325">
        <v>111101.28</v>
      </c>
      <c r="CN80" s="325">
        <v>19998.2304</v>
      </c>
      <c r="CO80" s="325">
        <v>686605.91040000017</v>
      </c>
      <c r="CP80" s="325">
        <v>0</v>
      </c>
      <c r="CQ80" s="325">
        <v>0</v>
      </c>
      <c r="CR80" s="325">
        <v>0</v>
      </c>
      <c r="CS80" s="325">
        <v>0</v>
      </c>
      <c r="CT80" s="325">
        <v>0</v>
      </c>
      <c r="CU80" s="325">
        <v>0</v>
      </c>
      <c r="CV80" s="325">
        <v>0</v>
      </c>
      <c r="CW80" s="325">
        <v>0</v>
      </c>
      <c r="CX80" s="325">
        <v>0</v>
      </c>
      <c r="CY80" s="325">
        <v>0</v>
      </c>
      <c r="CZ80" s="325">
        <v>0</v>
      </c>
      <c r="DA80" s="325">
        <v>0</v>
      </c>
      <c r="DB80" s="325">
        <v>0</v>
      </c>
      <c r="DC80" s="325">
        <v>0</v>
      </c>
      <c r="DD80" s="325">
        <v>0</v>
      </c>
      <c r="DE80" s="325">
        <v>0</v>
      </c>
      <c r="DF80" s="325">
        <v>0</v>
      </c>
      <c r="DG80" s="325">
        <v>0</v>
      </c>
      <c r="DH80" s="325">
        <v>0</v>
      </c>
      <c r="DI80" s="325">
        <v>0</v>
      </c>
      <c r="DJ80" s="325">
        <v>0</v>
      </c>
      <c r="DK80" s="325">
        <v>0</v>
      </c>
      <c r="DL80" s="325">
        <v>0</v>
      </c>
      <c r="DM80" s="325">
        <v>0</v>
      </c>
      <c r="DN80" s="325">
        <v>0</v>
      </c>
      <c r="DO80" s="325">
        <v>0</v>
      </c>
      <c r="DP80" s="325">
        <v>0</v>
      </c>
      <c r="DQ80" s="325">
        <v>0</v>
      </c>
      <c r="DR80" s="325">
        <v>0</v>
      </c>
      <c r="DS80" s="325">
        <v>0</v>
      </c>
      <c r="DT80" s="325" t="s">
        <v>267</v>
      </c>
      <c r="DU80" s="325">
        <v>0</v>
      </c>
      <c r="DV80" s="325" t="s">
        <v>267</v>
      </c>
      <c r="DW80" s="325" t="s">
        <v>267</v>
      </c>
      <c r="DX80" s="325" t="s">
        <v>267</v>
      </c>
      <c r="DY80" s="325">
        <v>0</v>
      </c>
      <c r="DZ80" s="325">
        <v>0</v>
      </c>
      <c r="EA80" s="325" t="s">
        <v>267</v>
      </c>
      <c r="EB80" s="325">
        <v>890</v>
      </c>
      <c r="EC80" s="325">
        <v>0</v>
      </c>
      <c r="ED80" s="325">
        <v>27</v>
      </c>
      <c r="EE80" s="325">
        <v>0</v>
      </c>
      <c r="EF80" s="325">
        <v>0</v>
      </c>
      <c r="EG80" s="325">
        <v>0</v>
      </c>
      <c r="EH80" s="338">
        <v>917</v>
      </c>
      <c r="EI80" s="325">
        <v>0</v>
      </c>
      <c r="EJ80" s="325">
        <v>0</v>
      </c>
      <c r="EK80" s="325">
        <v>0</v>
      </c>
      <c r="EL80" s="325" t="e">
        <v>#DIV/0!</v>
      </c>
      <c r="EM80" s="325">
        <v>5</v>
      </c>
      <c r="EN80" s="325">
        <v>3</v>
      </c>
      <c r="EO80" s="325">
        <v>7</v>
      </c>
      <c r="EP80" s="325">
        <v>2</v>
      </c>
      <c r="EQ80" s="325">
        <v>0</v>
      </c>
      <c r="ER80" s="325">
        <v>0</v>
      </c>
      <c r="ES80" s="325">
        <v>21.5</v>
      </c>
      <c r="ET80" s="355">
        <v>21</v>
      </c>
      <c r="EU80" s="325">
        <v>0.3</v>
      </c>
      <c r="EV80" s="325">
        <v>3</v>
      </c>
      <c r="EW80" s="325">
        <v>168</v>
      </c>
      <c r="EX80" s="325">
        <v>74</v>
      </c>
      <c r="EY80" s="325">
        <v>1</v>
      </c>
      <c r="EZ80" s="385" t="s">
        <v>598</v>
      </c>
    </row>
    <row r="81" spans="1:156" x14ac:dyDescent="0.25">
      <c r="A81" s="368" t="s">
        <v>1865</v>
      </c>
      <c r="B81" s="373" t="s">
        <v>1864</v>
      </c>
      <c r="C81" s="378" t="s">
        <v>1865</v>
      </c>
      <c r="D81" s="378" t="s">
        <v>1865</v>
      </c>
      <c r="E81" s="378" t="s">
        <v>604</v>
      </c>
      <c r="F81" s="378" t="s">
        <v>591</v>
      </c>
      <c r="G81" s="378" t="s">
        <v>323</v>
      </c>
      <c r="H81" s="378" t="s">
        <v>290</v>
      </c>
      <c r="I81" s="378" t="s">
        <v>1866</v>
      </c>
      <c r="J81" s="378" t="s">
        <v>1867</v>
      </c>
      <c r="K81" s="378" t="s">
        <v>1868</v>
      </c>
      <c r="L81" s="378" t="s">
        <v>1869</v>
      </c>
      <c r="M81" s="378" t="s">
        <v>1865</v>
      </c>
      <c r="N81" s="378">
        <v>46240</v>
      </c>
      <c r="O81" s="378" t="s">
        <v>1870</v>
      </c>
      <c r="P81" s="378" t="s">
        <v>1871</v>
      </c>
      <c r="Q81" s="378" t="s">
        <v>1872</v>
      </c>
      <c r="R81" s="378" t="s">
        <v>1873</v>
      </c>
      <c r="S81" s="378">
        <v>0</v>
      </c>
      <c r="T81" s="378" t="s">
        <v>1874</v>
      </c>
      <c r="U81" s="378" t="s">
        <v>1875</v>
      </c>
      <c r="V81" s="378" t="s">
        <v>1876</v>
      </c>
      <c r="W81" s="365">
        <v>3822</v>
      </c>
      <c r="X81" s="365">
        <v>3654</v>
      </c>
      <c r="Y81" s="365">
        <v>168</v>
      </c>
      <c r="Z81" s="355">
        <v>13.58364312267658</v>
      </c>
      <c r="AA81" s="355">
        <v>3.7106796116504857</v>
      </c>
      <c r="AB81" s="325" t="s">
        <v>397</v>
      </c>
      <c r="AC81" s="325">
        <v>0.22630546845849864</v>
      </c>
      <c r="AD81" s="325">
        <v>0</v>
      </c>
      <c r="AE81" s="325">
        <v>21</v>
      </c>
      <c r="AF81" s="325">
        <v>1030</v>
      </c>
      <c r="AG81" s="325">
        <v>0</v>
      </c>
      <c r="AH81" s="325">
        <v>269</v>
      </c>
      <c r="AI81" s="325">
        <v>0</v>
      </c>
      <c r="AJ81" s="345">
        <v>0.99690000000000001</v>
      </c>
      <c r="AK81" s="345">
        <v>0.9486</v>
      </c>
      <c r="AL81" s="345">
        <v>0.96239999999999992</v>
      </c>
      <c r="AM81" s="345">
        <v>0</v>
      </c>
      <c r="AN81" s="345">
        <v>0</v>
      </c>
      <c r="AO81" s="345">
        <v>0</v>
      </c>
      <c r="AP81" s="345">
        <v>0</v>
      </c>
      <c r="AQ81" s="345">
        <v>0</v>
      </c>
      <c r="AR81" s="348">
        <v>726102</v>
      </c>
      <c r="AS81" s="348">
        <v>214142.94</v>
      </c>
      <c r="AT81" s="348">
        <v>32135.73</v>
      </c>
      <c r="AU81" s="348">
        <v>158251.21</v>
      </c>
      <c r="AV81" s="348">
        <v>8096</v>
      </c>
      <c r="AW81" s="348">
        <v>0</v>
      </c>
      <c r="AX81" s="348">
        <v>38775.21</v>
      </c>
      <c r="AY81" s="348">
        <v>0</v>
      </c>
      <c r="AZ81" s="348">
        <v>0</v>
      </c>
      <c r="BA81" s="348">
        <v>0</v>
      </c>
      <c r="BB81" s="348">
        <v>0</v>
      </c>
      <c r="BC81" s="351">
        <v>1177503.0899999999</v>
      </c>
      <c r="BD81" s="348">
        <v>0</v>
      </c>
      <c r="BE81" s="348">
        <v>1219965.6000000001</v>
      </c>
      <c r="BF81" s="348">
        <v>0</v>
      </c>
      <c r="BG81" s="348">
        <v>25188</v>
      </c>
      <c r="BH81" s="348">
        <v>0</v>
      </c>
      <c r="BI81" s="348">
        <v>0</v>
      </c>
      <c r="BJ81" s="348">
        <v>590844.48</v>
      </c>
      <c r="BK81" s="348">
        <v>0</v>
      </c>
      <c r="BL81" s="348">
        <v>0</v>
      </c>
      <c r="BM81" s="348">
        <v>0</v>
      </c>
      <c r="BN81" s="348">
        <v>0</v>
      </c>
      <c r="BO81" s="348">
        <v>77560</v>
      </c>
      <c r="BP81" s="348">
        <v>162180</v>
      </c>
      <c r="BQ81" s="348">
        <v>0</v>
      </c>
      <c r="BR81" s="348">
        <v>0</v>
      </c>
      <c r="BS81" s="348">
        <v>0</v>
      </c>
      <c r="BT81" s="348">
        <v>0</v>
      </c>
      <c r="BU81" s="348">
        <v>0</v>
      </c>
      <c r="BV81" s="348">
        <v>150182</v>
      </c>
      <c r="BW81" s="348">
        <v>0</v>
      </c>
      <c r="BX81" s="348">
        <v>0</v>
      </c>
      <c r="BY81" s="348">
        <v>2225920.08</v>
      </c>
      <c r="BZ81" s="348">
        <v>3359812.08</v>
      </c>
      <c r="CA81" s="348">
        <v>1416</v>
      </c>
      <c r="CB81" s="348">
        <v>479973.06</v>
      </c>
      <c r="CC81" s="348">
        <v>399</v>
      </c>
      <c r="CD81" s="348">
        <v>2879839.02</v>
      </c>
      <c r="CE81" s="348">
        <v>1017</v>
      </c>
      <c r="CF81" s="325">
        <v>1709</v>
      </c>
      <c r="CG81" s="325">
        <v>25050</v>
      </c>
      <c r="CH81" s="325">
        <v>18</v>
      </c>
      <c r="CI81" s="325">
        <v>540</v>
      </c>
      <c r="CJ81" s="325">
        <v>1727</v>
      </c>
      <c r="CK81" s="325">
        <v>25590</v>
      </c>
      <c r="CL81" s="325">
        <v>1495164</v>
      </c>
      <c r="CM81" s="325">
        <v>299032.80000000005</v>
      </c>
      <c r="CN81" s="325">
        <v>53825.903999999995</v>
      </c>
      <c r="CO81" s="325">
        <v>1848022.7039999999</v>
      </c>
      <c r="CP81" s="325">
        <v>0</v>
      </c>
      <c r="CQ81" s="325">
        <v>0</v>
      </c>
      <c r="CR81" s="325">
        <v>0</v>
      </c>
      <c r="CS81" s="325">
        <v>0</v>
      </c>
      <c r="CT81" s="325">
        <v>0</v>
      </c>
      <c r="CU81" s="325">
        <v>0</v>
      </c>
      <c r="CV81" s="325">
        <v>0</v>
      </c>
      <c r="CW81" s="325">
        <v>0</v>
      </c>
      <c r="CX81" s="325">
        <v>0</v>
      </c>
      <c r="CY81" s="325">
        <v>0</v>
      </c>
      <c r="CZ81" s="325">
        <v>0</v>
      </c>
      <c r="DA81" s="325">
        <v>0</v>
      </c>
      <c r="DB81" s="325">
        <v>0</v>
      </c>
      <c r="DC81" s="325">
        <v>0</v>
      </c>
      <c r="DD81" s="325">
        <v>0</v>
      </c>
      <c r="DE81" s="325">
        <v>0</v>
      </c>
      <c r="DF81" s="325">
        <v>0</v>
      </c>
      <c r="DG81" s="325">
        <v>0</v>
      </c>
      <c r="DH81" s="325">
        <v>0</v>
      </c>
      <c r="DI81" s="325">
        <v>0</v>
      </c>
      <c r="DJ81" s="325">
        <v>0</v>
      </c>
      <c r="DK81" s="325">
        <v>0</v>
      </c>
      <c r="DL81" s="325">
        <v>0</v>
      </c>
      <c r="DM81" s="325">
        <v>0</v>
      </c>
      <c r="DN81" s="325">
        <v>0</v>
      </c>
      <c r="DO81" s="325">
        <v>0</v>
      </c>
      <c r="DP81" s="325">
        <v>0</v>
      </c>
      <c r="DQ81" s="325">
        <v>0</v>
      </c>
      <c r="DR81" s="325">
        <v>0</v>
      </c>
      <c r="DS81" s="325">
        <v>0</v>
      </c>
      <c r="DT81" s="325">
        <v>0</v>
      </c>
      <c r="DU81" s="325">
        <v>0</v>
      </c>
      <c r="DV81" s="325">
        <v>0</v>
      </c>
      <c r="DW81" s="325" t="s">
        <v>267</v>
      </c>
      <c r="DX81" s="325" t="s">
        <v>267</v>
      </c>
      <c r="DY81" s="325" t="s">
        <v>267</v>
      </c>
      <c r="DZ81" s="325" t="s">
        <v>267</v>
      </c>
      <c r="EA81" s="325" t="s">
        <v>267</v>
      </c>
      <c r="EB81" s="325">
        <v>1709</v>
      </c>
      <c r="EC81" s="325">
        <v>0</v>
      </c>
      <c r="ED81" s="325">
        <v>18</v>
      </c>
      <c r="EE81" s="325">
        <v>0</v>
      </c>
      <c r="EF81" s="325">
        <v>0</v>
      </c>
      <c r="EG81" s="325">
        <v>0</v>
      </c>
      <c r="EH81" s="338">
        <v>1727</v>
      </c>
      <c r="EI81" s="325">
        <v>0</v>
      </c>
      <c r="EJ81" s="325">
        <v>0</v>
      </c>
      <c r="EK81" s="325">
        <v>0</v>
      </c>
      <c r="EL81" s="325" t="e">
        <v>#DIV/0!</v>
      </c>
      <c r="EM81" s="325">
        <v>14</v>
      </c>
      <c r="EN81" s="325">
        <v>1</v>
      </c>
      <c r="EO81" s="325">
        <v>3</v>
      </c>
      <c r="EP81" s="325">
        <v>3</v>
      </c>
      <c r="EQ81" s="325">
        <v>0</v>
      </c>
      <c r="ER81" s="325">
        <v>0</v>
      </c>
      <c r="ES81" s="325">
        <v>46.4</v>
      </c>
      <c r="ET81" s="355">
        <v>11.142857142857142</v>
      </c>
      <c r="EU81" s="325">
        <v>0.3</v>
      </c>
      <c r="EV81" s="325">
        <v>21</v>
      </c>
      <c r="EW81" s="325">
        <v>84</v>
      </c>
      <c r="EX81" s="325">
        <v>84</v>
      </c>
      <c r="EY81" s="325">
        <v>16</v>
      </c>
      <c r="EZ81" s="385" t="s">
        <v>598</v>
      </c>
    </row>
    <row r="82" spans="1:156" ht="27" x14ac:dyDescent="0.25">
      <c r="A82" s="368" t="s">
        <v>77</v>
      </c>
      <c r="B82" s="372" t="s">
        <v>1049</v>
      </c>
      <c r="C82" s="378" t="s">
        <v>77</v>
      </c>
      <c r="D82" s="378" t="s">
        <v>77</v>
      </c>
      <c r="E82" s="378" t="s">
        <v>604</v>
      </c>
      <c r="F82" s="378" t="s">
        <v>591</v>
      </c>
      <c r="G82" s="378" t="s">
        <v>574</v>
      </c>
      <c r="H82" s="378" t="s">
        <v>575</v>
      </c>
      <c r="I82" s="378" t="s">
        <v>1050</v>
      </c>
      <c r="J82" s="378" t="s">
        <v>1051</v>
      </c>
      <c r="K82" s="378" t="s">
        <v>1052</v>
      </c>
      <c r="L82" s="378" t="s">
        <v>1053</v>
      </c>
      <c r="M82" s="378" t="s">
        <v>77</v>
      </c>
      <c r="N82" s="378">
        <v>49300</v>
      </c>
      <c r="O82" s="378" t="s">
        <v>1054</v>
      </c>
      <c r="P82" s="378" t="s">
        <v>1055</v>
      </c>
      <c r="Q82" s="378" t="s">
        <v>1056</v>
      </c>
      <c r="R82" s="378" t="s">
        <v>1057</v>
      </c>
      <c r="S82" s="378">
        <v>0</v>
      </c>
      <c r="T82" s="378" t="s">
        <v>1058</v>
      </c>
      <c r="U82" s="378" t="s">
        <v>1058</v>
      </c>
      <c r="V82" s="378" t="s">
        <v>1059</v>
      </c>
      <c r="W82" s="365">
        <v>36240</v>
      </c>
      <c r="X82" s="365">
        <v>26992</v>
      </c>
      <c r="Y82" s="365">
        <v>9248</v>
      </c>
      <c r="Z82" s="355">
        <v>4.1462365591397852</v>
      </c>
      <c r="AA82" s="355">
        <v>4.3620606644198361</v>
      </c>
      <c r="AB82" s="325" t="s">
        <v>316</v>
      </c>
      <c r="AC82" s="325">
        <v>4.5703683102371606E-2</v>
      </c>
      <c r="AD82" s="325" t="s">
        <v>1060</v>
      </c>
      <c r="AE82" s="325">
        <v>41</v>
      </c>
      <c r="AF82" s="325">
        <v>8308</v>
      </c>
      <c r="AG82" s="325">
        <v>0</v>
      </c>
      <c r="AH82" s="325">
        <v>6510</v>
      </c>
      <c r="AI82" s="325">
        <v>0</v>
      </c>
      <c r="AJ82" s="146">
        <v>0.99109999999999998</v>
      </c>
      <c r="AK82" s="146">
        <v>0.97510000000000008</v>
      </c>
      <c r="AL82" s="146">
        <v>0</v>
      </c>
      <c r="AM82" s="146">
        <v>0</v>
      </c>
      <c r="AN82" s="146">
        <v>0</v>
      </c>
      <c r="AO82" s="146">
        <v>0.98529999999999995</v>
      </c>
      <c r="AP82" s="146">
        <v>0.96879999999999999</v>
      </c>
      <c r="AQ82" s="146">
        <v>0</v>
      </c>
      <c r="AR82" s="156">
        <v>3729433.79</v>
      </c>
      <c r="AS82" s="156">
        <v>748498.69</v>
      </c>
      <c r="AT82" s="156">
        <v>112446.21</v>
      </c>
      <c r="AU82" s="156">
        <v>960949.98</v>
      </c>
      <c r="AV82" s="156">
        <v>331026.08</v>
      </c>
      <c r="AW82" s="156">
        <v>196071.44</v>
      </c>
      <c r="AX82" s="157">
        <v>242319.57</v>
      </c>
      <c r="AY82" s="156">
        <v>0</v>
      </c>
      <c r="AZ82" s="156">
        <v>0</v>
      </c>
      <c r="BA82" s="156">
        <v>0</v>
      </c>
      <c r="BB82" s="156">
        <v>61867.32</v>
      </c>
      <c r="BC82" s="156">
        <v>6382613.0800000001</v>
      </c>
      <c r="BD82" s="156">
        <v>0</v>
      </c>
      <c r="BE82" s="156">
        <v>3874418</v>
      </c>
      <c r="BF82" s="156">
        <v>0</v>
      </c>
      <c r="BG82" s="156">
        <v>0</v>
      </c>
      <c r="BH82" s="156">
        <v>0</v>
      </c>
      <c r="BI82" s="156">
        <v>0</v>
      </c>
      <c r="BJ82" s="156">
        <v>1014572.06</v>
      </c>
      <c r="BK82" s="156">
        <v>118475.17</v>
      </c>
      <c r="BL82" s="156">
        <v>0</v>
      </c>
      <c r="BM82" s="156">
        <v>27117.85</v>
      </c>
      <c r="BN82" s="156">
        <v>433266.9</v>
      </c>
      <c r="BO82" s="156">
        <v>157789.66</v>
      </c>
      <c r="BP82" s="156">
        <v>282668.79999999999</v>
      </c>
      <c r="BQ82" s="156">
        <v>2772197</v>
      </c>
      <c r="BR82" s="156">
        <v>0</v>
      </c>
      <c r="BS82" s="156">
        <v>0</v>
      </c>
      <c r="BT82" s="156">
        <v>0</v>
      </c>
      <c r="BU82" s="156">
        <v>0</v>
      </c>
      <c r="BV82" s="156">
        <v>211532.32</v>
      </c>
      <c r="BW82" s="156">
        <v>0</v>
      </c>
      <c r="BX82" s="156">
        <v>0</v>
      </c>
      <c r="BY82" s="156">
        <v>8892037.7599999998</v>
      </c>
      <c r="BZ82" s="156">
        <v>28946041.899999999</v>
      </c>
      <c r="CA82" s="156">
        <v>3829</v>
      </c>
      <c r="CB82" s="156">
        <v>626605.18999999994</v>
      </c>
      <c r="CC82" s="156">
        <v>782</v>
      </c>
      <c r="CD82" s="156">
        <v>28319436.709999997</v>
      </c>
      <c r="CE82" s="156">
        <v>3047</v>
      </c>
      <c r="CF82" s="156">
        <v>9724</v>
      </c>
      <c r="CG82" s="156">
        <v>143460</v>
      </c>
      <c r="CH82" s="156">
        <v>112</v>
      </c>
      <c r="CI82" s="156">
        <v>4310</v>
      </c>
      <c r="CJ82" s="156">
        <v>9836</v>
      </c>
      <c r="CK82" s="156">
        <v>147770</v>
      </c>
      <c r="CL82" s="156">
        <v>9604689.1199999992</v>
      </c>
      <c r="CM82" s="156">
        <v>1920937.824</v>
      </c>
      <c r="CN82" s="156">
        <v>345768.80832000001</v>
      </c>
      <c r="CO82" s="156">
        <v>11871395.752320001</v>
      </c>
      <c r="CP82" s="168">
        <v>0</v>
      </c>
      <c r="CQ82" s="168">
        <v>0</v>
      </c>
      <c r="CR82" s="168">
        <v>0</v>
      </c>
      <c r="CS82" s="168">
        <v>0</v>
      </c>
      <c r="CT82" s="168">
        <v>0</v>
      </c>
      <c r="CU82" s="168">
        <v>0</v>
      </c>
      <c r="CV82" s="168">
        <v>0</v>
      </c>
      <c r="CW82" s="168">
        <v>0</v>
      </c>
      <c r="CX82" s="168">
        <v>0</v>
      </c>
      <c r="CY82" s="168">
        <v>0</v>
      </c>
      <c r="CZ82" s="168">
        <v>0</v>
      </c>
      <c r="DA82" s="168">
        <v>0</v>
      </c>
      <c r="DB82" s="168">
        <v>0</v>
      </c>
      <c r="DC82" s="168">
        <v>0</v>
      </c>
      <c r="DD82" s="168">
        <v>0</v>
      </c>
      <c r="DE82" s="168">
        <v>0</v>
      </c>
      <c r="DF82" s="168">
        <v>0</v>
      </c>
      <c r="DG82" s="168">
        <v>0</v>
      </c>
      <c r="DH82" s="168">
        <v>0</v>
      </c>
      <c r="DI82" s="168">
        <v>0</v>
      </c>
      <c r="DJ82" s="168">
        <v>0</v>
      </c>
      <c r="DK82" s="168">
        <v>0</v>
      </c>
      <c r="DL82" s="168">
        <v>0</v>
      </c>
      <c r="DM82" s="168">
        <v>0</v>
      </c>
      <c r="DN82" s="168">
        <v>0</v>
      </c>
      <c r="DO82" s="168">
        <v>0</v>
      </c>
      <c r="DP82" s="156">
        <v>0</v>
      </c>
      <c r="DQ82" s="156">
        <v>0</v>
      </c>
      <c r="DR82" s="156">
        <v>0</v>
      </c>
      <c r="DS82" s="156">
        <v>0</v>
      </c>
      <c r="DT82" s="31" t="s">
        <v>267</v>
      </c>
      <c r="DU82" s="174">
        <v>0</v>
      </c>
      <c r="DV82" s="174">
        <v>0</v>
      </c>
      <c r="DW82" s="174" t="s">
        <v>267</v>
      </c>
      <c r="DX82" s="174" t="s">
        <v>267</v>
      </c>
      <c r="DY82" s="174">
        <v>0</v>
      </c>
      <c r="DZ82" s="174" t="s">
        <v>267</v>
      </c>
      <c r="EA82" s="174" t="s">
        <v>267</v>
      </c>
      <c r="EB82" s="179">
        <v>9724</v>
      </c>
      <c r="EC82" s="179">
        <v>0</v>
      </c>
      <c r="ED82" s="179">
        <v>112</v>
      </c>
      <c r="EE82" s="179">
        <v>0</v>
      </c>
      <c r="EF82" s="179">
        <v>0</v>
      </c>
      <c r="EG82" s="179">
        <v>0</v>
      </c>
      <c r="EH82" s="179">
        <v>9836</v>
      </c>
      <c r="EI82" s="31">
        <v>0</v>
      </c>
      <c r="EJ82" s="31">
        <v>0</v>
      </c>
      <c r="EK82" s="31">
        <v>0</v>
      </c>
      <c r="EL82" s="31" t="e">
        <v>#DIV/0!</v>
      </c>
      <c r="EM82" s="31">
        <v>2</v>
      </c>
      <c r="EN82" s="31">
        <v>0</v>
      </c>
      <c r="EO82" s="31">
        <v>0</v>
      </c>
      <c r="EP82" s="31">
        <v>0</v>
      </c>
      <c r="EQ82" s="31">
        <v>0</v>
      </c>
      <c r="ER82" s="31">
        <v>0</v>
      </c>
      <c r="ES82" s="31">
        <v>208.76</v>
      </c>
      <c r="ET82" s="109">
        <v>16.142857142857142</v>
      </c>
      <c r="EU82" s="113">
        <v>0.25</v>
      </c>
      <c r="EV82" s="31">
        <v>17</v>
      </c>
      <c r="EW82" s="31">
        <v>126</v>
      </c>
      <c r="EX82" s="31">
        <v>126</v>
      </c>
      <c r="EY82" s="66">
        <v>0</v>
      </c>
      <c r="EZ82" s="385" t="s">
        <v>598</v>
      </c>
    </row>
    <row r="83" spans="1:156" ht="27" x14ac:dyDescent="0.25">
      <c r="A83" s="368" t="s">
        <v>78</v>
      </c>
      <c r="B83" s="372" t="s">
        <v>1061</v>
      </c>
      <c r="C83" s="378" t="s">
        <v>78</v>
      </c>
      <c r="D83" s="378" t="s">
        <v>78</v>
      </c>
      <c r="E83" s="378" t="s">
        <v>604</v>
      </c>
      <c r="F83" s="378" t="s">
        <v>591</v>
      </c>
      <c r="G83" s="378" t="s">
        <v>271</v>
      </c>
      <c r="H83" s="378" t="s">
        <v>418</v>
      </c>
      <c r="I83" s="378" t="s">
        <v>1062</v>
      </c>
      <c r="J83" s="378" t="s">
        <v>1063</v>
      </c>
      <c r="K83" s="378" t="s">
        <v>1064</v>
      </c>
      <c r="L83" s="378" t="s">
        <v>1065</v>
      </c>
      <c r="M83" s="378" t="s">
        <v>78</v>
      </c>
      <c r="N83" s="378">
        <v>45300</v>
      </c>
      <c r="O83" s="378" t="s">
        <v>1066</v>
      </c>
      <c r="P83" s="378" t="s">
        <v>1067</v>
      </c>
      <c r="Q83" s="378" t="s">
        <v>1068</v>
      </c>
      <c r="R83" s="378" t="s">
        <v>1069</v>
      </c>
      <c r="S83" s="378">
        <v>0</v>
      </c>
      <c r="T83" s="378" t="s">
        <v>1070</v>
      </c>
      <c r="U83" s="378" t="s">
        <v>1071</v>
      </c>
      <c r="V83" s="378" t="s">
        <v>348</v>
      </c>
      <c r="W83" s="365">
        <v>79152</v>
      </c>
      <c r="X83" s="365">
        <v>40940</v>
      </c>
      <c r="Y83" s="365">
        <v>38212</v>
      </c>
      <c r="Z83" s="355">
        <v>4.6088033322075876</v>
      </c>
      <c r="AA83" s="355">
        <v>4.5242640754501284</v>
      </c>
      <c r="AB83" s="325" t="s">
        <v>316</v>
      </c>
      <c r="AC83" s="325">
        <v>4.4805030666597689</v>
      </c>
      <c r="AD83" s="325" t="s">
        <v>1072</v>
      </c>
      <c r="AE83" s="325">
        <v>84</v>
      </c>
      <c r="AF83" s="325">
        <v>17495</v>
      </c>
      <c r="AG83" s="325">
        <v>0</v>
      </c>
      <c r="AH83" s="325">
        <v>8883</v>
      </c>
      <c r="AI83" s="325">
        <v>0</v>
      </c>
      <c r="AJ83" s="146">
        <v>0.98930000000000007</v>
      </c>
      <c r="AK83" s="146">
        <v>0.98019999999999996</v>
      </c>
      <c r="AL83" s="146">
        <v>0</v>
      </c>
      <c r="AM83" s="146">
        <v>0</v>
      </c>
      <c r="AN83" s="146">
        <v>0</v>
      </c>
      <c r="AO83" s="146">
        <v>0.93879999999999997</v>
      </c>
      <c r="AP83" s="146">
        <v>0.92920000000000003</v>
      </c>
      <c r="AQ83" s="146">
        <v>0</v>
      </c>
      <c r="AR83" s="156">
        <v>9794667.1699999999</v>
      </c>
      <c r="AS83" s="156">
        <v>1958825.61</v>
      </c>
      <c r="AT83" s="156">
        <v>293519.94</v>
      </c>
      <c r="AU83" s="156">
        <v>3081633.17</v>
      </c>
      <c r="AV83" s="156">
        <v>565028.98</v>
      </c>
      <c r="AW83" s="156">
        <v>0</v>
      </c>
      <c r="AX83" s="157">
        <v>757268.26</v>
      </c>
      <c r="AY83" s="156">
        <v>0</v>
      </c>
      <c r="AZ83" s="156">
        <v>0</v>
      </c>
      <c r="BA83" s="156">
        <v>0</v>
      </c>
      <c r="BB83" s="156">
        <v>0</v>
      </c>
      <c r="BC83" s="156">
        <v>16450943.129999999</v>
      </c>
      <c r="BD83" s="156">
        <v>0</v>
      </c>
      <c r="BE83" s="156">
        <v>6620809.0300000003</v>
      </c>
      <c r="BF83" s="156">
        <v>0</v>
      </c>
      <c r="BG83" s="156">
        <v>0</v>
      </c>
      <c r="BH83" s="156">
        <v>0</v>
      </c>
      <c r="BI83" s="156">
        <v>0</v>
      </c>
      <c r="BJ83" s="156">
        <v>5395355.0899999999</v>
      </c>
      <c r="BK83" s="156">
        <v>0</v>
      </c>
      <c r="BL83" s="156">
        <v>0</v>
      </c>
      <c r="BM83" s="156">
        <v>0</v>
      </c>
      <c r="BN83" s="156">
        <v>359544.25</v>
      </c>
      <c r="BO83" s="156">
        <v>298766.45</v>
      </c>
      <c r="BP83" s="156">
        <v>133792.66</v>
      </c>
      <c r="BQ83" s="156">
        <v>27258</v>
      </c>
      <c r="BR83" s="156">
        <v>7075270.25</v>
      </c>
      <c r="BS83" s="156">
        <v>0</v>
      </c>
      <c r="BT83" s="156">
        <v>0</v>
      </c>
      <c r="BU83" s="156">
        <v>0</v>
      </c>
      <c r="BV83" s="156">
        <v>418346.35</v>
      </c>
      <c r="BW83" s="156">
        <v>0</v>
      </c>
      <c r="BX83" s="156">
        <v>459242.58</v>
      </c>
      <c r="BY83" s="156">
        <v>20788384.66</v>
      </c>
      <c r="BZ83" s="156">
        <v>77814221.129999995</v>
      </c>
      <c r="CA83" s="156">
        <v>9988</v>
      </c>
      <c r="CB83" s="156">
        <v>8439698.3300000001</v>
      </c>
      <c r="CC83" s="156">
        <v>8519</v>
      </c>
      <c r="CD83" s="156">
        <v>69374522.799999997</v>
      </c>
      <c r="CE83" s="156">
        <v>1469</v>
      </c>
      <c r="CF83" s="156">
        <v>2325</v>
      </c>
      <c r="CG83" s="156">
        <v>23250</v>
      </c>
      <c r="CH83" s="156">
        <v>47</v>
      </c>
      <c r="CI83" s="156">
        <v>1535</v>
      </c>
      <c r="CJ83" s="156">
        <v>2372</v>
      </c>
      <c r="CK83" s="156">
        <v>24785</v>
      </c>
      <c r="CL83" s="156">
        <v>2239147.2000000002</v>
      </c>
      <c r="CM83" s="156">
        <v>447829.44000000006</v>
      </c>
      <c r="CN83" s="156">
        <v>80609.299200000009</v>
      </c>
      <c r="CO83" s="156">
        <v>2767585.9391999999</v>
      </c>
      <c r="CP83" s="168">
        <v>5</v>
      </c>
      <c r="CQ83" s="168">
        <v>15648</v>
      </c>
      <c r="CR83" s="168">
        <v>1560</v>
      </c>
      <c r="CS83" s="168">
        <v>199</v>
      </c>
      <c r="CT83" s="168">
        <v>17412</v>
      </c>
      <c r="CU83" s="168">
        <v>214808</v>
      </c>
      <c r="CV83" s="168">
        <v>1809</v>
      </c>
      <c r="CW83" s="168">
        <v>51</v>
      </c>
      <c r="CX83" s="168">
        <v>32</v>
      </c>
      <c r="CY83" s="168">
        <v>1892</v>
      </c>
      <c r="CZ83" s="168">
        <v>23848</v>
      </c>
      <c r="DA83" s="168">
        <v>19304</v>
      </c>
      <c r="DB83" s="168">
        <v>238656</v>
      </c>
      <c r="DC83" s="168">
        <v>15599096.76</v>
      </c>
      <c r="DD83" s="168">
        <v>3119819.352</v>
      </c>
      <c r="DE83" s="168">
        <v>561567.48335999995</v>
      </c>
      <c r="DF83" s="168">
        <v>19280483.595359996</v>
      </c>
      <c r="DG83" s="168">
        <v>0</v>
      </c>
      <c r="DH83" s="168">
        <v>0</v>
      </c>
      <c r="DI83" s="168">
        <v>0</v>
      </c>
      <c r="DJ83" s="168">
        <v>42</v>
      </c>
      <c r="DK83" s="168">
        <v>0</v>
      </c>
      <c r="DL83" s="168">
        <v>0</v>
      </c>
      <c r="DM83" s="168">
        <v>0</v>
      </c>
      <c r="DN83" s="168">
        <v>42</v>
      </c>
      <c r="DO83" s="168">
        <v>1124</v>
      </c>
      <c r="DP83" s="156">
        <v>93024.72</v>
      </c>
      <c r="DQ83" s="156">
        <v>18604.944</v>
      </c>
      <c r="DR83" s="156">
        <v>3348.8899200000001</v>
      </c>
      <c r="DS83" s="156">
        <v>114978.55392000001</v>
      </c>
      <c r="DT83" s="31" t="s">
        <v>267</v>
      </c>
      <c r="DU83" s="174" t="s">
        <v>267</v>
      </c>
      <c r="DV83" s="174">
        <v>0</v>
      </c>
      <c r="DW83" s="174">
        <v>0</v>
      </c>
      <c r="DX83" s="174" t="s">
        <v>267</v>
      </c>
      <c r="DY83" s="174">
        <v>0</v>
      </c>
      <c r="DZ83" s="174" t="s">
        <v>267</v>
      </c>
      <c r="EA83" s="174" t="s">
        <v>267</v>
      </c>
      <c r="EB83" s="179">
        <v>19737</v>
      </c>
      <c r="EC83" s="179">
        <v>0</v>
      </c>
      <c r="ED83" s="179">
        <v>1981</v>
      </c>
      <c r="EE83" s="179">
        <v>0</v>
      </c>
      <c r="EF83" s="179">
        <v>0</v>
      </c>
      <c r="EG83" s="179">
        <v>0</v>
      </c>
      <c r="EH83" s="179">
        <v>21718</v>
      </c>
      <c r="EI83" s="31">
        <v>1</v>
      </c>
      <c r="EJ83" s="31">
        <v>1</v>
      </c>
      <c r="EK83" s="31">
        <v>1</v>
      </c>
      <c r="EL83" s="31">
        <v>24</v>
      </c>
      <c r="EM83" s="31">
        <v>14</v>
      </c>
      <c r="EN83" s="31">
        <v>0</v>
      </c>
      <c r="EO83" s="31">
        <v>40</v>
      </c>
      <c r="EP83" s="31">
        <v>0</v>
      </c>
      <c r="EQ83" s="31">
        <v>0</v>
      </c>
      <c r="ER83" s="31">
        <v>0</v>
      </c>
      <c r="ES83" s="31">
        <v>380.48</v>
      </c>
      <c r="ET83" s="109">
        <v>17.363636363636363</v>
      </c>
      <c r="EU83" s="113">
        <v>0.3</v>
      </c>
      <c r="EV83" s="31">
        <v>38</v>
      </c>
      <c r="EW83" s="31">
        <v>112</v>
      </c>
      <c r="EX83" s="31">
        <v>112</v>
      </c>
      <c r="EY83" s="66">
        <v>8</v>
      </c>
      <c r="EZ83" s="385" t="s">
        <v>598</v>
      </c>
    </row>
    <row r="84" spans="1:156" ht="54" x14ac:dyDescent="0.25">
      <c r="A84" s="368" t="s">
        <v>79</v>
      </c>
      <c r="B84" s="372" t="s">
        <v>490</v>
      </c>
      <c r="C84" s="378" t="s">
        <v>79</v>
      </c>
      <c r="D84" s="378" t="s">
        <v>79</v>
      </c>
      <c r="E84" s="378" t="s">
        <v>491</v>
      </c>
      <c r="F84" s="378" t="s">
        <v>492</v>
      </c>
      <c r="G84" s="378" t="s">
        <v>434</v>
      </c>
      <c r="H84" s="378" t="s">
        <v>493</v>
      </c>
      <c r="I84" s="378" t="s">
        <v>494</v>
      </c>
      <c r="J84" s="378" t="s">
        <v>495</v>
      </c>
      <c r="K84" s="378" t="s">
        <v>496</v>
      </c>
      <c r="L84" s="378" t="s">
        <v>497</v>
      </c>
      <c r="M84" s="378" t="s">
        <v>79</v>
      </c>
      <c r="N84" s="378">
        <v>48200</v>
      </c>
      <c r="O84" s="378" t="s">
        <v>498</v>
      </c>
      <c r="P84" s="378" t="s">
        <v>499</v>
      </c>
      <c r="Q84" s="378">
        <v>0</v>
      </c>
      <c r="R84" s="378" t="s">
        <v>501</v>
      </c>
      <c r="S84" s="378" t="s">
        <v>501</v>
      </c>
      <c r="T84" s="378" t="s">
        <v>502</v>
      </c>
      <c r="U84" s="378" t="s">
        <v>502</v>
      </c>
      <c r="V84" s="378" t="s">
        <v>503</v>
      </c>
      <c r="W84" s="365">
        <v>15258</v>
      </c>
      <c r="X84" s="365">
        <v>9436</v>
      </c>
      <c r="Y84" s="365">
        <v>5822</v>
      </c>
      <c r="Z84" s="355">
        <v>4.1043932144410613</v>
      </c>
      <c r="AA84" s="355">
        <v>4.1586263286999179</v>
      </c>
      <c r="AB84" s="325" t="s">
        <v>397</v>
      </c>
      <c r="AC84" s="325">
        <v>1.2314338590630802</v>
      </c>
      <c r="AD84" s="325" t="s">
        <v>504</v>
      </c>
      <c r="AE84" s="325">
        <v>158</v>
      </c>
      <c r="AF84" s="325">
        <v>3669</v>
      </c>
      <c r="AG84" s="325">
        <v>0</v>
      </c>
      <c r="AH84" s="325">
        <v>2299</v>
      </c>
      <c r="AI84" s="325">
        <v>0</v>
      </c>
      <c r="AJ84" s="146">
        <v>0.97400000000000009</v>
      </c>
      <c r="AK84" s="146">
        <v>0.9597</v>
      </c>
      <c r="AL84" s="146">
        <v>0.98650000000000004</v>
      </c>
      <c r="AM84" s="146">
        <v>0</v>
      </c>
      <c r="AN84" s="146">
        <v>0</v>
      </c>
      <c r="AO84" s="146">
        <v>0.76939999999999997</v>
      </c>
      <c r="AP84" s="146">
        <v>0.72470000000000001</v>
      </c>
      <c r="AQ84" s="146">
        <v>0</v>
      </c>
      <c r="AR84" s="156">
        <v>3081910.48</v>
      </c>
      <c r="AS84" s="156">
        <v>616382.1</v>
      </c>
      <c r="AT84" s="156">
        <v>110948.77</v>
      </c>
      <c r="AU84" s="156">
        <v>1025573.6</v>
      </c>
      <c r="AV84" s="156">
        <v>301819.76</v>
      </c>
      <c r="AW84" s="156">
        <v>49780.82</v>
      </c>
      <c r="AX84" s="157">
        <v>175060.92</v>
      </c>
      <c r="AY84" s="156">
        <v>122564.29</v>
      </c>
      <c r="AZ84" s="156">
        <v>63419.4</v>
      </c>
      <c r="BA84" s="156">
        <v>122564.29</v>
      </c>
      <c r="BB84" s="156">
        <v>63128.42</v>
      </c>
      <c r="BC84" s="156">
        <v>7431838.9999999991</v>
      </c>
      <c r="BD84" s="156">
        <v>0</v>
      </c>
      <c r="BE84" s="156">
        <v>1725911</v>
      </c>
      <c r="BF84" s="156">
        <v>0</v>
      </c>
      <c r="BG84" s="156">
        <v>791228</v>
      </c>
      <c r="BH84" s="156">
        <v>0</v>
      </c>
      <c r="BI84" s="156">
        <v>470833.77</v>
      </c>
      <c r="BJ84" s="156">
        <v>964849.37</v>
      </c>
      <c r="BK84" s="156">
        <v>1623</v>
      </c>
      <c r="BL84" s="156">
        <v>409411.86</v>
      </c>
      <c r="BM84" s="156">
        <v>1910742</v>
      </c>
      <c r="BN84" s="156">
        <v>353119.4</v>
      </c>
      <c r="BO84" s="156">
        <v>363929</v>
      </c>
      <c r="BP84" s="156">
        <v>96789</v>
      </c>
      <c r="BQ84" s="156">
        <v>54568</v>
      </c>
      <c r="BR84" s="156">
        <v>0</v>
      </c>
      <c r="BS84" s="156">
        <v>0</v>
      </c>
      <c r="BT84" s="156">
        <v>0</v>
      </c>
      <c r="BU84" s="156">
        <v>0</v>
      </c>
      <c r="BV84" s="156">
        <v>101029</v>
      </c>
      <c r="BW84" s="156">
        <v>0</v>
      </c>
      <c r="BX84" s="156">
        <v>0</v>
      </c>
      <c r="BY84" s="156">
        <v>7244033.4000000004</v>
      </c>
      <c r="BZ84" s="156">
        <v>4225605.3600000003</v>
      </c>
      <c r="CA84" s="156">
        <v>401</v>
      </c>
      <c r="CB84" s="156">
        <v>573782.44999999995</v>
      </c>
      <c r="CC84" s="156">
        <v>301</v>
      </c>
      <c r="CD84" s="156">
        <v>3651822.91</v>
      </c>
      <c r="CE84" s="156">
        <v>100</v>
      </c>
      <c r="CF84" s="156">
        <v>0</v>
      </c>
      <c r="CG84" s="156">
        <v>0</v>
      </c>
      <c r="CH84" s="156">
        <v>0</v>
      </c>
      <c r="CI84" s="156">
        <v>0</v>
      </c>
      <c r="CJ84" s="156">
        <v>0</v>
      </c>
      <c r="CK84" s="156">
        <v>0</v>
      </c>
      <c r="CL84" s="156">
        <v>0</v>
      </c>
      <c r="CM84" s="156">
        <v>0</v>
      </c>
      <c r="CN84" s="156">
        <v>0</v>
      </c>
      <c r="CO84" s="156">
        <v>0</v>
      </c>
      <c r="CP84" s="168">
        <v>0</v>
      </c>
      <c r="CQ84" s="168">
        <v>36</v>
      </c>
      <c r="CR84" s="168">
        <v>2791</v>
      </c>
      <c r="CS84" s="168">
        <v>103</v>
      </c>
      <c r="CT84" s="168">
        <v>2930</v>
      </c>
      <c r="CU84" s="168">
        <v>87720</v>
      </c>
      <c r="CV84" s="168">
        <v>114</v>
      </c>
      <c r="CW84" s="168">
        <v>73</v>
      </c>
      <c r="CX84" s="168">
        <v>61</v>
      </c>
      <c r="CY84" s="168">
        <v>248</v>
      </c>
      <c r="CZ84" s="168">
        <v>13740</v>
      </c>
      <c r="DA84" s="168">
        <v>3178</v>
      </c>
      <c r="DB84" s="168">
        <v>101460</v>
      </c>
      <c r="DC84" s="168">
        <v>5270811.4800000004</v>
      </c>
      <c r="DD84" s="168">
        <v>1054162.2960000001</v>
      </c>
      <c r="DE84" s="168">
        <v>189749.21328000003</v>
      </c>
      <c r="DF84" s="168">
        <v>6514722.9892800022</v>
      </c>
      <c r="DG84" s="168">
        <v>0</v>
      </c>
      <c r="DH84" s="168">
        <v>0</v>
      </c>
      <c r="DI84" s="168">
        <v>0</v>
      </c>
      <c r="DJ84" s="168">
        <v>0</v>
      </c>
      <c r="DK84" s="168">
        <v>0</v>
      </c>
      <c r="DL84" s="168">
        <v>0</v>
      </c>
      <c r="DM84" s="168">
        <v>0</v>
      </c>
      <c r="DN84" s="168">
        <v>0</v>
      </c>
      <c r="DO84" s="168">
        <v>0</v>
      </c>
      <c r="DP84" s="156">
        <v>0</v>
      </c>
      <c r="DQ84" s="156">
        <v>0</v>
      </c>
      <c r="DR84" s="156">
        <v>0</v>
      </c>
      <c r="DS84" s="156">
        <v>0</v>
      </c>
      <c r="DT84" s="31" t="s">
        <v>267</v>
      </c>
      <c r="DU84" s="174">
        <v>0</v>
      </c>
      <c r="DV84" s="174" t="s">
        <v>267</v>
      </c>
      <c r="DW84" s="174" t="s">
        <v>267</v>
      </c>
      <c r="DX84" s="174" t="s">
        <v>267</v>
      </c>
      <c r="DY84" s="174" t="s">
        <v>267</v>
      </c>
      <c r="DZ84" s="174" t="s">
        <v>267</v>
      </c>
      <c r="EA84" s="174" t="s">
        <v>267</v>
      </c>
      <c r="EB84" s="179">
        <v>2930</v>
      </c>
      <c r="EC84" s="179">
        <v>0</v>
      </c>
      <c r="ED84" s="179">
        <v>248</v>
      </c>
      <c r="EE84" s="179">
        <v>0</v>
      </c>
      <c r="EF84" s="179">
        <v>0</v>
      </c>
      <c r="EG84" s="179">
        <v>0</v>
      </c>
      <c r="EH84" s="179">
        <v>3178</v>
      </c>
      <c r="EI84" s="31">
        <v>0</v>
      </c>
      <c r="EJ84" s="31">
        <v>0</v>
      </c>
      <c r="EK84" s="31">
        <v>0</v>
      </c>
      <c r="EL84" s="31" t="e">
        <v>#DIV/0!</v>
      </c>
      <c r="EM84" s="31">
        <v>2</v>
      </c>
      <c r="EN84" s="31">
        <v>1</v>
      </c>
      <c r="EO84" s="31">
        <v>34</v>
      </c>
      <c r="EP84" s="31">
        <v>30</v>
      </c>
      <c r="EQ84" s="31">
        <v>0</v>
      </c>
      <c r="ER84" s="31">
        <v>0</v>
      </c>
      <c r="ES84" s="31">
        <v>150</v>
      </c>
      <c r="ET84" s="109">
        <v>11.5</v>
      </c>
      <c r="EU84" s="113">
        <v>0.2</v>
      </c>
      <c r="EV84" s="31">
        <v>21</v>
      </c>
      <c r="EW84" s="31">
        <v>126</v>
      </c>
      <c r="EX84" s="31">
        <v>126</v>
      </c>
      <c r="EY84" s="66">
        <v>0</v>
      </c>
      <c r="EZ84" s="385" t="s">
        <v>1925</v>
      </c>
    </row>
    <row r="85" spans="1:156" ht="40.5" x14ac:dyDescent="0.25">
      <c r="A85" s="368" t="s">
        <v>80</v>
      </c>
      <c r="B85" s="372" t="s">
        <v>1073</v>
      </c>
      <c r="C85" s="378" t="s">
        <v>80</v>
      </c>
      <c r="D85" s="378" t="s">
        <v>80</v>
      </c>
      <c r="E85" s="378" t="s">
        <v>1074</v>
      </c>
      <c r="F85" s="378" t="s">
        <v>591</v>
      </c>
      <c r="G85" s="378" t="s">
        <v>942</v>
      </c>
      <c r="H85" s="378" t="s">
        <v>1075</v>
      </c>
      <c r="I85" s="378" t="s">
        <v>1076</v>
      </c>
      <c r="J85" s="378" t="s">
        <v>1077</v>
      </c>
      <c r="K85" s="378" t="s">
        <v>1078</v>
      </c>
      <c r="L85" s="378" t="s">
        <v>1079</v>
      </c>
      <c r="M85" s="378" t="s">
        <v>80</v>
      </c>
      <c r="N85" s="378">
        <v>49650</v>
      </c>
      <c r="O85" s="378" t="s">
        <v>1080</v>
      </c>
      <c r="P85" s="378" t="s">
        <v>1081</v>
      </c>
      <c r="Q85" s="378" t="s">
        <v>1082</v>
      </c>
      <c r="R85" s="378" t="s">
        <v>1084</v>
      </c>
      <c r="S85" s="378">
        <v>0</v>
      </c>
      <c r="T85" s="378" t="s">
        <v>1085</v>
      </c>
      <c r="U85" s="378" t="s">
        <v>1085</v>
      </c>
      <c r="V85" s="378" t="s">
        <v>348</v>
      </c>
      <c r="W85" s="365">
        <v>40325</v>
      </c>
      <c r="X85" s="365">
        <v>26627</v>
      </c>
      <c r="Y85" s="365">
        <v>13698</v>
      </c>
      <c r="Z85" s="355">
        <v>3.8229720028715004</v>
      </c>
      <c r="AA85" s="355">
        <v>3.8324463029842235</v>
      </c>
      <c r="AB85" s="325" t="s">
        <v>283</v>
      </c>
      <c r="AC85" s="325">
        <v>1.1681514197799281</v>
      </c>
      <c r="AD85" s="325">
        <v>0</v>
      </c>
      <c r="AE85" s="325">
        <v>184</v>
      </c>
      <c r="AF85" s="325">
        <v>10522</v>
      </c>
      <c r="AG85" s="325">
        <v>0</v>
      </c>
      <c r="AH85" s="325">
        <v>6965</v>
      </c>
      <c r="AI85" s="325">
        <v>0</v>
      </c>
      <c r="AJ85" s="146">
        <v>0.98970000000000002</v>
      </c>
      <c r="AK85" s="146">
        <v>0.98159999999999992</v>
      </c>
      <c r="AL85" s="146">
        <v>0</v>
      </c>
      <c r="AM85" s="146">
        <v>0</v>
      </c>
      <c r="AN85" s="146">
        <v>0</v>
      </c>
      <c r="AO85" s="146">
        <v>0.94089999999999996</v>
      </c>
      <c r="AP85" s="146">
        <v>0.91969999999999996</v>
      </c>
      <c r="AQ85" s="146">
        <v>0</v>
      </c>
      <c r="AR85" s="156">
        <v>4146188.26</v>
      </c>
      <c r="AS85" s="156">
        <v>811485.1</v>
      </c>
      <c r="AT85" s="156">
        <v>228254.42</v>
      </c>
      <c r="AU85" s="156">
        <v>2205040.25</v>
      </c>
      <c r="AV85" s="156">
        <v>96531.1</v>
      </c>
      <c r="AW85" s="156">
        <v>0</v>
      </c>
      <c r="AX85" s="157">
        <v>27986.27</v>
      </c>
      <c r="AY85" s="156">
        <v>0</v>
      </c>
      <c r="AZ85" s="156">
        <v>0</v>
      </c>
      <c r="BA85" s="156">
        <v>0</v>
      </c>
      <c r="BB85" s="156">
        <v>0</v>
      </c>
      <c r="BC85" s="156">
        <v>7515485.3999999985</v>
      </c>
      <c r="BD85" s="156">
        <v>6000</v>
      </c>
      <c r="BE85" s="156">
        <v>2780672.94</v>
      </c>
      <c r="BF85" s="156">
        <v>0</v>
      </c>
      <c r="BG85" s="156">
        <v>0</v>
      </c>
      <c r="BH85" s="156">
        <v>0</v>
      </c>
      <c r="BI85" s="156">
        <v>364191.49</v>
      </c>
      <c r="BJ85" s="156">
        <v>1398552.78</v>
      </c>
      <c r="BK85" s="156">
        <v>24243.95</v>
      </c>
      <c r="BL85" s="156">
        <v>0</v>
      </c>
      <c r="BM85" s="156">
        <v>359435.55</v>
      </c>
      <c r="BN85" s="156">
        <v>1135533.72</v>
      </c>
      <c r="BO85" s="156">
        <v>997569.46</v>
      </c>
      <c r="BP85" s="156">
        <v>195040.74</v>
      </c>
      <c r="BQ85" s="156">
        <v>124158</v>
      </c>
      <c r="BR85" s="156">
        <v>0</v>
      </c>
      <c r="BS85" s="156">
        <v>0</v>
      </c>
      <c r="BT85" s="156">
        <v>0</v>
      </c>
      <c r="BU85" s="156">
        <v>0</v>
      </c>
      <c r="BV85" s="156">
        <v>346360.84</v>
      </c>
      <c r="BW85" s="156">
        <v>0</v>
      </c>
      <c r="BX85" s="156">
        <v>0</v>
      </c>
      <c r="BY85" s="156">
        <v>7731759.4700000007</v>
      </c>
      <c r="BZ85" s="156">
        <v>3532191.56</v>
      </c>
      <c r="CA85" s="156">
        <v>1209</v>
      </c>
      <c r="CB85" s="156">
        <v>502140.96</v>
      </c>
      <c r="CC85" s="156">
        <v>346</v>
      </c>
      <c r="CD85" s="156">
        <v>3030050.6</v>
      </c>
      <c r="CE85" s="156">
        <v>863</v>
      </c>
      <c r="CF85" s="156">
        <v>6845</v>
      </c>
      <c r="CG85" s="156">
        <v>99866</v>
      </c>
      <c r="CH85" s="156">
        <v>487</v>
      </c>
      <c r="CI85" s="156">
        <v>8766</v>
      </c>
      <c r="CJ85" s="156">
        <v>7332</v>
      </c>
      <c r="CK85" s="156">
        <v>108632</v>
      </c>
      <c r="CL85" s="156">
        <v>8328766.5599999987</v>
      </c>
      <c r="CM85" s="156">
        <v>1665753.3119999999</v>
      </c>
      <c r="CN85" s="156">
        <v>299835.59615999996</v>
      </c>
      <c r="CO85" s="156">
        <v>10294355.46816</v>
      </c>
      <c r="CP85" s="168">
        <v>0</v>
      </c>
      <c r="CQ85" s="168">
        <v>597</v>
      </c>
      <c r="CR85" s="168">
        <v>874</v>
      </c>
      <c r="CS85" s="168">
        <v>0</v>
      </c>
      <c r="CT85" s="168">
        <v>1471</v>
      </c>
      <c r="CU85" s="168">
        <v>20274</v>
      </c>
      <c r="CV85" s="168">
        <v>4</v>
      </c>
      <c r="CW85" s="168">
        <v>0</v>
      </c>
      <c r="CX85" s="168">
        <v>0</v>
      </c>
      <c r="CY85" s="168">
        <v>4</v>
      </c>
      <c r="CZ85" s="168">
        <v>48</v>
      </c>
      <c r="DA85" s="168">
        <v>1475</v>
      </c>
      <c r="DB85" s="168">
        <v>20322</v>
      </c>
      <c r="DC85" s="168">
        <v>1734476.4</v>
      </c>
      <c r="DD85" s="168">
        <v>346895.27999999997</v>
      </c>
      <c r="DE85" s="168">
        <v>62441.150399999991</v>
      </c>
      <c r="DF85" s="168">
        <v>2143812.8303999999</v>
      </c>
      <c r="DG85" s="168">
        <v>0</v>
      </c>
      <c r="DH85" s="168">
        <v>0</v>
      </c>
      <c r="DI85" s="168">
        <v>0</v>
      </c>
      <c r="DJ85" s="168">
        <v>0</v>
      </c>
      <c r="DK85" s="168">
        <v>0</v>
      </c>
      <c r="DL85" s="168">
        <v>0</v>
      </c>
      <c r="DM85" s="168">
        <v>0</v>
      </c>
      <c r="DN85" s="168">
        <v>0</v>
      </c>
      <c r="DO85" s="168">
        <v>0</v>
      </c>
      <c r="DP85" s="156">
        <v>0</v>
      </c>
      <c r="DQ85" s="156">
        <v>0</v>
      </c>
      <c r="DR85" s="156">
        <v>0</v>
      </c>
      <c r="DS85" s="156">
        <v>0</v>
      </c>
      <c r="DT85" s="31">
        <v>0</v>
      </c>
      <c r="DU85" s="174">
        <v>0</v>
      </c>
      <c r="DV85" s="174">
        <v>0</v>
      </c>
      <c r="DW85" s="174">
        <v>0</v>
      </c>
      <c r="DX85" s="174" t="s">
        <v>267</v>
      </c>
      <c r="DY85" s="174">
        <v>0</v>
      </c>
      <c r="DZ85" s="174" t="s">
        <v>267</v>
      </c>
      <c r="EA85" s="174" t="s">
        <v>267</v>
      </c>
      <c r="EB85" s="179">
        <v>8316</v>
      </c>
      <c r="EC85" s="179">
        <v>0</v>
      </c>
      <c r="ED85" s="179">
        <v>491</v>
      </c>
      <c r="EE85" s="179">
        <v>0</v>
      </c>
      <c r="EF85" s="179">
        <v>0</v>
      </c>
      <c r="EG85" s="179">
        <v>0</v>
      </c>
      <c r="EH85" s="179">
        <v>8807</v>
      </c>
      <c r="EI85" s="31">
        <v>0</v>
      </c>
      <c r="EJ85" s="31">
        <v>0</v>
      </c>
      <c r="EK85" s="31">
        <v>0</v>
      </c>
      <c r="EL85" s="31" t="e">
        <v>#DIV/0!</v>
      </c>
      <c r="EM85" s="31">
        <v>6</v>
      </c>
      <c r="EN85" s="31">
        <v>0</v>
      </c>
      <c r="EO85" s="31">
        <v>0</v>
      </c>
      <c r="EP85" s="31">
        <v>0</v>
      </c>
      <c r="EQ85" s="31">
        <v>0</v>
      </c>
      <c r="ER85" s="31">
        <v>0</v>
      </c>
      <c r="ES85" s="31">
        <v>143.22999999999999</v>
      </c>
      <c r="ET85" s="109">
        <v>14.9</v>
      </c>
      <c r="EU85" s="113">
        <v>0.2</v>
      </c>
      <c r="EV85" s="31">
        <v>23</v>
      </c>
      <c r="EW85" s="31">
        <v>88</v>
      </c>
      <c r="EX85" s="31">
        <v>56</v>
      </c>
      <c r="EY85" s="66">
        <v>12</v>
      </c>
      <c r="EZ85" s="385" t="s">
        <v>1083</v>
      </c>
    </row>
    <row r="86" spans="1:156" ht="27" x14ac:dyDescent="0.25">
      <c r="A86" s="368" t="s">
        <v>81</v>
      </c>
      <c r="B86" s="372" t="s">
        <v>1086</v>
      </c>
      <c r="C86" s="378" t="s">
        <v>81</v>
      </c>
      <c r="D86" s="378" t="s">
        <v>81</v>
      </c>
      <c r="E86" s="378" t="s">
        <v>1087</v>
      </c>
      <c r="F86" s="378" t="s">
        <v>1088</v>
      </c>
      <c r="G86" s="378" t="s">
        <v>574</v>
      </c>
      <c r="H86" s="378" t="s">
        <v>575</v>
      </c>
      <c r="I86" s="378" t="s">
        <v>1050</v>
      </c>
      <c r="J86" s="378" t="s">
        <v>1051</v>
      </c>
      <c r="K86" s="378" t="s">
        <v>1089</v>
      </c>
      <c r="L86" s="378" t="s">
        <v>1090</v>
      </c>
      <c r="M86" s="378" t="s">
        <v>81</v>
      </c>
      <c r="N86" s="378">
        <v>49340</v>
      </c>
      <c r="O86" s="378" t="s">
        <v>1091</v>
      </c>
      <c r="P86" s="378" t="s">
        <v>1092</v>
      </c>
      <c r="Q86" s="378">
        <v>3434320296</v>
      </c>
      <c r="R86" s="378" t="s">
        <v>1093</v>
      </c>
      <c r="S86" s="378" t="s">
        <v>1093</v>
      </c>
      <c r="T86" s="378" t="s">
        <v>1094</v>
      </c>
      <c r="U86" s="378" t="s">
        <v>1095</v>
      </c>
      <c r="V86" s="378" t="s">
        <v>301</v>
      </c>
      <c r="W86" s="365">
        <v>19923</v>
      </c>
      <c r="X86" s="365">
        <v>6992</v>
      </c>
      <c r="Y86" s="365">
        <v>12931</v>
      </c>
      <c r="Z86" s="355">
        <v>4.5197155785391079</v>
      </c>
      <c r="AA86" s="355">
        <v>5.0540334855403346</v>
      </c>
      <c r="AB86" s="325" t="s">
        <v>397</v>
      </c>
      <c r="AC86" s="325">
        <v>2.6014975496249981</v>
      </c>
      <c r="AD86" s="325" t="s">
        <v>1096</v>
      </c>
      <c r="AE86" s="325">
        <v>85</v>
      </c>
      <c r="AF86" s="325">
        <v>3942</v>
      </c>
      <c r="AG86" s="325">
        <v>0</v>
      </c>
      <c r="AH86" s="325">
        <v>1547</v>
      </c>
      <c r="AI86" s="325">
        <v>0</v>
      </c>
      <c r="AJ86" s="146">
        <v>0.97319999999999995</v>
      </c>
      <c r="AK86" s="146">
        <v>0.93810000000000004</v>
      </c>
      <c r="AL86" s="146">
        <v>0.99</v>
      </c>
      <c r="AM86" s="146">
        <v>0</v>
      </c>
      <c r="AN86" s="146">
        <v>0</v>
      </c>
      <c r="AO86" s="146">
        <v>0.82799999999999996</v>
      </c>
      <c r="AP86" s="146">
        <v>0.76629999999999998</v>
      </c>
      <c r="AQ86" s="146">
        <v>0</v>
      </c>
      <c r="AR86" s="156">
        <v>1819935.66</v>
      </c>
      <c r="AS86" s="156">
        <v>337679.92</v>
      </c>
      <c r="AT86" s="156">
        <v>60789.31</v>
      </c>
      <c r="AU86" s="156">
        <v>747253.42</v>
      </c>
      <c r="AV86" s="156">
        <v>48208.79</v>
      </c>
      <c r="AW86" s="156">
        <v>109655.98</v>
      </c>
      <c r="AX86" s="157">
        <v>19688.96</v>
      </c>
      <c r="AY86" s="156">
        <v>65361.440000000002</v>
      </c>
      <c r="AZ86" s="156">
        <v>34319.39</v>
      </c>
      <c r="BA86" s="156">
        <v>65361.440000000002</v>
      </c>
      <c r="BB86" s="156">
        <v>0</v>
      </c>
      <c r="BC86" s="156">
        <v>3401490.87</v>
      </c>
      <c r="BD86" s="156">
        <v>0</v>
      </c>
      <c r="BE86" s="156">
        <v>2117785.0099999998</v>
      </c>
      <c r="BF86" s="156">
        <v>0</v>
      </c>
      <c r="BG86" s="156">
        <v>37252</v>
      </c>
      <c r="BH86" s="156">
        <v>0</v>
      </c>
      <c r="BI86" s="156">
        <v>0</v>
      </c>
      <c r="BJ86" s="156">
        <v>1531185.4</v>
      </c>
      <c r="BK86" s="156">
        <v>80419</v>
      </c>
      <c r="BL86" s="156">
        <v>0</v>
      </c>
      <c r="BM86" s="156">
        <v>979071.78</v>
      </c>
      <c r="BN86" s="156">
        <v>135365.72</v>
      </c>
      <c r="BO86" s="156">
        <v>263840.01</v>
      </c>
      <c r="BP86" s="156">
        <v>264087.96999999997</v>
      </c>
      <c r="BQ86" s="156">
        <v>173304</v>
      </c>
      <c r="BR86" s="156">
        <v>0</v>
      </c>
      <c r="BS86" s="156">
        <v>0</v>
      </c>
      <c r="BT86" s="156">
        <v>0</v>
      </c>
      <c r="BU86" s="156">
        <v>0</v>
      </c>
      <c r="BV86" s="156">
        <v>175857.75</v>
      </c>
      <c r="BW86" s="156">
        <v>0</v>
      </c>
      <c r="BX86" s="156">
        <v>54493.08</v>
      </c>
      <c r="BY86" s="156">
        <v>5812661.7200000007</v>
      </c>
      <c r="BZ86" s="156">
        <v>4448759.46</v>
      </c>
      <c r="CA86" s="156">
        <v>1713</v>
      </c>
      <c r="CB86" s="156">
        <v>1181081.92</v>
      </c>
      <c r="CC86" s="156">
        <v>1106</v>
      </c>
      <c r="CD86" s="156">
        <v>3267677.54</v>
      </c>
      <c r="CE86" s="156">
        <v>607</v>
      </c>
      <c r="CF86" s="156">
        <v>0</v>
      </c>
      <c r="CG86" s="156">
        <v>0</v>
      </c>
      <c r="CH86" s="156">
        <v>50</v>
      </c>
      <c r="CI86" s="156">
        <v>2000</v>
      </c>
      <c r="CJ86" s="156">
        <v>50</v>
      </c>
      <c r="CK86" s="156">
        <v>2000</v>
      </c>
      <c r="CL86" s="156">
        <v>334014.00000000006</v>
      </c>
      <c r="CM86" s="156">
        <v>66802.800000000017</v>
      </c>
      <c r="CN86" s="156">
        <v>12024.504000000001</v>
      </c>
      <c r="CO86" s="156">
        <v>412841.30400000006</v>
      </c>
      <c r="CP86" s="168">
        <v>0</v>
      </c>
      <c r="CQ86" s="168">
        <v>42</v>
      </c>
      <c r="CR86" s="168">
        <v>2512</v>
      </c>
      <c r="CS86" s="168">
        <v>471</v>
      </c>
      <c r="CT86" s="168">
        <v>3025</v>
      </c>
      <c r="CU86" s="168">
        <v>62645</v>
      </c>
      <c r="CV86" s="168">
        <v>77</v>
      </c>
      <c r="CW86" s="168">
        <v>35</v>
      </c>
      <c r="CX86" s="168">
        <v>29</v>
      </c>
      <c r="CY86" s="168">
        <v>141</v>
      </c>
      <c r="CZ86" s="168">
        <v>3605</v>
      </c>
      <c r="DA86" s="168">
        <v>3166</v>
      </c>
      <c r="DB86" s="168">
        <v>66250</v>
      </c>
      <c r="DC86" s="168">
        <v>3343093.6799999997</v>
      </c>
      <c r="DD86" s="168">
        <v>668618.73600000003</v>
      </c>
      <c r="DE86" s="168">
        <v>120351.37248000001</v>
      </c>
      <c r="DF86" s="168">
        <v>4132063.7884800006</v>
      </c>
      <c r="DG86" s="168">
        <v>0</v>
      </c>
      <c r="DH86" s="168">
        <v>0</v>
      </c>
      <c r="DI86" s="168">
        <v>0</v>
      </c>
      <c r="DJ86" s="168">
        <v>0</v>
      </c>
      <c r="DK86" s="168">
        <v>0</v>
      </c>
      <c r="DL86" s="168">
        <v>0</v>
      </c>
      <c r="DM86" s="168">
        <v>0</v>
      </c>
      <c r="DN86" s="168">
        <v>0</v>
      </c>
      <c r="DO86" s="168">
        <v>0</v>
      </c>
      <c r="DP86" s="156">
        <v>0</v>
      </c>
      <c r="DQ86" s="156">
        <v>0</v>
      </c>
      <c r="DR86" s="156">
        <v>0</v>
      </c>
      <c r="DS86" s="156">
        <v>0</v>
      </c>
      <c r="DT86" s="31">
        <v>0</v>
      </c>
      <c r="DU86" s="174">
        <v>0</v>
      </c>
      <c r="DV86" s="174">
        <v>0</v>
      </c>
      <c r="DW86" s="174" t="s">
        <v>267</v>
      </c>
      <c r="DX86" s="174" t="s">
        <v>267</v>
      </c>
      <c r="DY86" s="174" t="s">
        <v>267</v>
      </c>
      <c r="DZ86" s="174" t="s">
        <v>267</v>
      </c>
      <c r="EA86" s="174" t="s">
        <v>267</v>
      </c>
      <c r="EB86" s="179">
        <v>3025</v>
      </c>
      <c r="EC86" s="179">
        <v>0</v>
      </c>
      <c r="ED86" s="179">
        <v>191</v>
      </c>
      <c r="EE86" s="179">
        <v>0</v>
      </c>
      <c r="EF86" s="179">
        <v>0</v>
      </c>
      <c r="EG86" s="179">
        <v>0</v>
      </c>
      <c r="EH86" s="179">
        <v>3216</v>
      </c>
      <c r="EI86" s="31">
        <v>0</v>
      </c>
      <c r="EJ86" s="31">
        <v>0</v>
      </c>
      <c r="EK86" s="31">
        <v>0</v>
      </c>
      <c r="EL86" s="31" t="e">
        <v>#DIV/0!</v>
      </c>
      <c r="EM86" s="31">
        <v>15</v>
      </c>
      <c r="EN86" s="31">
        <v>2</v>
      </c>
      <c r="EO86" s="31">
        <v>34</v>
      </c>
      <c r="EP86" s="31">
        <v>29</v>
      </c>
      <c r="EQ86" s="31">
        <v>0</v>
      </c>
      <c r="ER86" s="31">
        <v>0</v>
      </c>
      <c r="ES86" s="31">
        <v>36</v>
      </c>
      <c r="ET86" s="109">
        <v>18</v>
      </c>
      <c r="EU86" s="113">
        <v>0.3</v>
      </c>
      <c r="EV86" s="31">
        <v>20</v>
      </c>
      <c r="EW86" s="31">
        <v>84</v>
      </c>
      <c r="EX86" s="31">
        <v>56</v>
      </c>
      <c r="EY86" s="66">
        <v>4</v>
      </c>
      <c r="EZ86" s="385" t="s">
        <v>598</v>
      </c>
    </row>
    <row r="87" spans="1:156" ht="30" x14ac:dyDescent="0.25">
      <c r="A87" s="368" t="s">
        <v>1098</v>
      </c>
      <c r="B87" s="372" t="s">
        <v>1097</v>
      </c>
      <c r="C87" s="378" t="s">
        <v>1098</v>
      </c>
      <c r="D87" s="378" t="s">
        <v>1098</v>
      </c>
      <c r="E87" s="378" t="s">
        <v>640</v>
      </c>
      <c r="F87" s="378" t="s">
        <v>591</v>
      </c>
      <c r="G87" s="378" t="s">
        <v>942</v>
      </c>
      <c r="H87" s="378" t="s">
        <v>955</v>
      </c>
      <c r="I87" s="378" t="s">
        <v>956</v>
      </c>
      <c r="J87" s="378" t="s">
        <v>1099</v>
      </c>
      <c r="K87" s="378" t="s">
        <v>1100</v>
      </c>
      <c r="L87" s="378" t="s">
        <v>1101</v>
      </c>
      <c r="M87" s="378" t="s">
        <v>1098</v>
      </c>
      <c r="N87" s="378">
        <v>49900</v>
      </c>
      <c r="O87" s="378" t="s">
        <v>1102</v>
      </c>
      <c r="P87" s="378" t="s">
        <v>1103</v>
      </c>
      <c r="Q87" s="378">
        <v>3714184000</v>
      </c>
      <c r="R87" s="378" t="s">
        <v>1104</v>
      </c>
      <c r="S87" s="378">
        <v>0</v>
      </c>
      <c r="T87" s="378" t="s">
        <v>1105</v>
      </c>
      <c r="U87" s="378" t="s">
        <v>1660</v>
      </c>
      <c r="V87" s="378" t="s">
        <v>1661</v>
      </c>
      <c r="W87" s="365">
        <v>17816</v>
      </c>
      <c r="X87" s="365">
        <v>12157</v>
      </c>
      <c r="Y87" s="365">
        <v>5659</v>
      </c>
      <c r="Z87" s="355">
        <v>3.5903721204961605</v>
      </c>
      <c r="AA87" s="355">
        <v>3.9758982370006697</v>
      </c>
      <c r="AB87" s="325" t="s">
        <v>397</v>
      </c>
      <c r="AC87" s="325">
        <v>1.0574200664750455</v>
      </c>
      <c r="AD87" s="325" t="s">
        <v>1106</v>
      </c>
      <c r="AE87" s="325">
        <v>179</v>
      </c>
      <c r="AF87" s="325">
        <v>4481</v>
      </c>
      <c r="AG87" s="325">
        <v>0</v>
      </c>
      <c r="AH87" s="325">
        <v>3386</v>
      </c>
      <c r="AI87" s="325">
        <v>0</v>
      </c>
      <c r="AJ87" s="31">
        <v>0.99060000000000004</v>
      </c>
      <c r="AK87" s="31">
        <v>0.98439999999999994</v>
      </c>
      <c r="AL87" s="31">
        <v>0</v>
      </c>
      <c r="AM87" s="31">
        <v>0</v>
      </c>
      <c r="AN87" s="31">
        <v>0</v>
      </c>
      <c r="AO87" s="31">
        <v>0.90780000000000005</v>
      </c>
      <c r="AP87" s="31">
        <v>0.87229999999999996</v>
      </c>
      <c r="AQ87" s="31">
        <v>0</v>
      </c>
      <c r="AR87" s="31">
        <v>2738856.47</v>
      </c>
      <c r="AS87" s="31">
        <v>878125.31</v>
      </c>
      <c r="AT87" s="31">
        <v>263755.77</v>
      </c>
      <c r="AU87" s="31">
        <v>697400.92</v>
      </c>
      <c r="AV87" s="31">
        <v>60981.04</v>
      </c>
      <c r="AW87" s="31">
        <v>3461.86</v>
      </c>
      <c r="AX87" s="31">
        <v>108883.21</v>
      </c>
      <c r="AY87" s="31">
        <v>0</v>
      </c>
      <c r="AZ87" s="31">
        <v>159987.19</v>
      </c>
      <c r="BA87" s="31">
        <v>0</v>
      </c>
      <c r="BB87" s="31">
        <v>29082.81</v>
      </c>
      <c r="BC87" s="37">
        <v>4940534.58</v>
      </c>
      <c r="BD87" s="31">
        <v>0</v>
      </c>
      <c r="BE87" s="31">
        <v>2714238</v>
      </c>
      <c r="BF87" s="31">
        <v>0</v>
      </c>
      <c r="BG87" s="31">
        <v>0</v>
      </c>
      <c r="BH87" s="31">
        <v>0</v>
      </c>
      <c r="BI87" s="31">
        <v>0</v>
      </c>
      <c r="BJ87" s="31">
        <v>1367742.78</v>
      </c>
      <c r="BK87" s="31">
        <v>694414.3</v>
      </c>
      <c r="BL87" s="31">
        <v>0</v>
      </c>
      <c r="BM87" s="31">
        <v>150541.68</v>
      </c>
      <c r="BN87" s="31">
        <v>370847.79</v>
      </c>
      <c r="BO87" s="31">
        <v>183879.64</v>
      </c>
      <c r="BP87" s="31">
        <v>46464.959999999999</v>
      </c>
      <c r="BQ87" s="31">
        <v>362204</v>
      </c>
      <c r="BR87" s="31">
        <v>0</v>
      </c>
      <c r="BS87" s="31">
        <v>0</v>
      </c>
      <c r="BT87" s="31">
        <v>0</v>
      </c>
      <c r="BU87" s="31">
        <v>0</v>
      </c>
      <c r="BV87" s="31">
        <v>278763.08</v>
      </c>
      <c r="BW87" s="31">
        <v>0</v>
      </c>
      <c r="BX87" s="31">
        <v>0</v>
      </c>
      <c r="BY87" s="31">
        <v>6169096.2300000004</v>
      </c>
      <c r="BZ87" s="31">
        <v>0</v>
      </c>
      <c r="CA87" s="31">
        <v>0</v>
      </c>
      <c r="CB87" s="31">
        <v>0</v>
      </c>
      <c r="CC87" s="31">
        <v>0</v>
      </c>
      <c r="CD87" s="31">
        <v>0</v>
      </c>
      <c r="CE87" s="31">
        <v>0</v>
      </c>
      <c r="CF87" s="31">
        <v>5332</v>
      </c>
      <c r="CG87" s="31">
        <v>82035</v>
      </c>
      <c r="CH87" s="31">
        <v>469</v>
      </c>
      <c r="CI87" s="31">
        <v>8735</v>
      </c>
      <c r="CJ87" s="31">
        <v>5801</v>
      </c>
      <c r="CK87" s="31">
        <v>90770</v>
      </c>
      <c r="CL87" s="31">
        <v>6397176.1920000017</v>
      </c>
      <c r="CM87" s="31">
        <v>1279435.2384000006</v>
      </c>
      <c r="CN87" s="31">
        <v>230298.34291199996</v>
      </c>
      <c r="CO87" s="31">
        <v>7906909.7733120024</v>
      </c>
      <c r="CP87" s="31">
        <v>0</v>
      </c>
      <c r="CQ87" s="31">
        <v>0</v>
      </c>
      <c r="CR87" s="31">
        <v>0</v>
      </c>
      <c r="CS87" s="31">
        <v>0</v>
      </c>
      <c r="CT87" s="31"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1">
        <v>0</v>
      </c>
      <c r="DJ87" s="31">
        <v>0</v>
      </c>
      <c r="DK87" s="31">
        <v>0</v>
      </c>
      <c r="DL87" s="31">
        <v>0</v>
      </c>
      <c r="DM87" s="31">
        <v>0</v>
      </c>
      <c r="DN87" s="31">
        <v>0</v>
      </c>
      <c r="DO87" s="31">
        <v>0</v>
      </c>
      <c r="DP87" s="31">
        <v>0</v>
      </c>
      <c r="DQ87" s="31">
        <v>0</v>
      </c>
      <c r="DR87" s="31">
        <v>0</v>
      </c>
      <c r="DS87" s="31">
        <v>0</v>
      </c>
      <c r="DT87" s="31" t="s">
        <v>267</v>
      </c>
      <c r="DU87" s="31">
        <v>0</v>
      </c>
      <c r="DV87" s="31">
        <v>0</v>
      </c>
      <c r="DW87" s="31" t="s">
        <v>267</v>
      </c>
      <c r="DX87" s="31" t="s">
        <v>267</v>
      </c>
      <c r="DY87" s="31">
        <v>0</v>
      </c>
      <c r="DZ87" s="31" t="s">
        <v>267</v>
      </c>
      <c r="EA87" s="31" t="s">
        <v>267</v>
      </c>
      <c r="EB87" s="31">
        <v>5332</v>
      </c>
      <c r="EC87" s="31">
        <v>0</v>
      </c>
      <c r="ED87" s="31">
        <v>469</v>
      </c>
      <c r="EE87" s="31">
        <v>0</v>
      </c>
      <c r="EF87" s="31">
        <v>0</v>
      </c>
      <c r="EG87" s="31">
        <v>0</v>
      </c>
      <c r="EH87" s="37">
        <v>5801</v>
      </c>
      <c r="EI87" s="31">
        <v>0</v>
      </c>
      <c r="EJ87" s="31">
        <v>0</v>
      </c>
      <c r="EK87" s="31">
        <v>0</v>
      </c>
      <c r="EL87" s="31" t="e">
        <v>#DIV/0!</v>
      </c>
      <c r="EM87" s="31">
        <v>11</v>
      </c>
      <c r="EN87" s="31">
        <v>0</v>
      </c>
      <c r="EO87" s="31">
        <v>0</v>
      </c>
      <c r="EP87" s="31">
        <v>0</v>
      </c>
      <c r="EQ87" s="31" t="s">
        <v>1107</v>
      </c>
      <c r="ER87" s="31">
        <v>0</v>
      </c>
      <c r="ES87" s="31">
        <v>103</v>
      </c>
      <c r="ET87" s="31">
        <v>17.777777777777779</v>
      </c>
      <c r="EU87" s="31">
        <v>0.2</v>
      </c>
      <c r="EV87" s="31">
        <v>0</v>
      </c>
      <c r="EW87" s="31">
        <v>84</v>
      </c>
      <c r="EX87" s="31">
        <v>84</v>
      </c>
      <c r="EY87" s="31">
        <v>6</v>
      </c>
      <c r="EZ87" s="385" t="s">
        <v>598</v>
      </c>
    </row>
    <row r="88" spans="1:156" ht="40.5" x14ac:dyDescent="0.25">
      <c r="A88" s="368" t="s">
        <v>1452</v>
      </c>
      <c r="B88" s="373" t="s">
        <v>1451</v>
      </c>
      <c r="C88" s="378" t="s">
        <v>1452</v>
      </c>
      <c r="D88" s="378" t="s">
        <v>1452</v>
      </c>
      <c r="E88" s="378" t="s">
        <v>604</v>
      </c>
      <c r="F88" s="378" t="s">
        <v>591</v>
      </c>
      <c r="G88" s="378" t="s">
        <v>541</v>
      </c>
      <c r="H88" s="378" t="s">
        <v>542</v>
      </c>
      <c r="I88" s="378" t="s">
        <v>273</v>
      </c>
      <c r="J88" s="378" t="s">
        <v>1453</v>
      </c>
      <c r="K88" s="378" t="s">
        <v>1454</v>
      </c>
      <c r="L88" s="378" t="s">
        <v>1455</v>
      </c>
      <c r="M88" s="378" t="s">
        <v>1452</v>
      </c>
      <c r="N88" s="378">
        <v>48540</v>
      </c>
      <c r="O88" s="378" t="s">
        <v>1456</v>
      </c>
      <c r="P88" s="378" t="s">
        <v>1457</v>
      </c>
      <c r="Q88" s="378" t="s">
        <v>1458</v>
      </c>
      <c r="R88" s="378" t="s">
        <v>1459</v>
      </c>
      <c r="S88" s="378">
        <v>0</v>
      </c>
      <c r="T88" s="378" t="s">
        <v>1460</v>
      </c>
      <c r="U88" s="378" t="s">
        <v>1461</v>
      </c>
      <c r="V88" s="378" t="s">
        <v>1462</v>
      </c>
      <c r="W88" s="365">
        <v>17900</v>
      </c>
      <c r="X88" s="365">
        <v>9928</v>
      </c>
      <c r="Y88" s="365">
        <v>7972</v>
      </c>
      <c r="Z88" s="355">
        <v>3.9823505816285598</v>
      </c>
      <c r="AA88" s="355">
        <v>3.9297475301866083</v>
      </c>
      <c r="AB88" s="325" t="s">
        <v>283</v>
      </c>
      <c r="AC88" s="325">
        <v>2.1889486187669283</v>
      </c>
      <c r="AD88" s="325" t="s">
        <v>1463</v>
      </c>
      <c r="AE88" s="325">
        <v>42</v>
      </c>
      <c r="AF88" s="325">
        <v>4555</v>
      </c>
      <c r="AG88" s="325">
        <v>0</v>
      </c>
      <c r="AH88" s="325">
        <v>2493</v>
      </c>
      <c r="AI88" s="325">
        <v>0</v>
      </c>
      <c r="AJ88" s="146">
        <v>0.99280000000000002</v>
      </c>
      <c r="AK88" s="146">
        <v>0.95469999999999999</v>
      </c>
      <c r="AL88" s="146">
        <v>0</v>
      </c>
      <c r="AM88" s="146">
        <v>0</v>
      </c>
      <c r="AN88" s="146">
        <v>0</v>
      </c>
      <c r="AO88" s="146">
        <v>0.94530000000000003</v>
      </c>
      <c r="AP88" s="146">
        <v>0.91190000000000004</v>
      </c>
      <c r="AQ88" s="146">
        <v>0</v>
      </c>
      <c r="AR88" s="156">
        <v>1699234.2</v>
      </c>
      <c r="AS88" s="156">
        <v>488307.88</v>
      </c>
      <c r="AT88" s="156">
        <v>17323.599999999999</v>
      </c>
      <c r="AU88" s="156">
        <v>125618.72</v>
      </c>
      <c r="AV88" s="156">
        <v>49249.2</v>
      </c>
      <c r="AW88" s="156">
        <v>0</v>
      </c>
      <c r="AX88" s="156">
        <v>68804.679999999993</v>
      </c>
      <c r="AY88" s="156">
        <v>0</v>
      </c>
      <c r="AZ88" s="156">
        <v>7448.6</v>
      </c>
      <c r="BA88" s="156">
        <v>0</v>
      </c>
      <c r="BB88" s="156">
        <v>0</v>
      </c>
      <c r="BC88" s="162">
        <v>2455986.88</v>
      </c>
      <c r="BD88" s="156">
        <v>0</v>
      </c>
      <c r="BE88" s="156">
        <v>490517</v>
      </c>
      <c r="BF88" s="156">
        <v>0</v>
      </c>
      <c r="BG88" s="156">
        <v>0</v>
      </c>
      <c r="BH88" s="156">
        <v>0</v>
      </c>
      <c r="BI88" s="156">
        <v>0</v>
      </c>
      <c r="BJ88" s="156">
        <v>633862.07999999996</v>
      </c>
      <c r="BK88" s="156">
        <v>0</v>
      </c>
      <c r="BL88" s="156">
        <v>0</v>
      </c>
      <c r="BM88" s="156">
        <v>14556.9</v>
      </c>
      <c r="BN88" s="156">
        <v>0</v>
      </c>
      <c r="BO88" s="156">
        <v>155368.51999999999</v>
      </c>
      <c r="BP88" s="156">
        <v>283090</v>
      </c>
      <c r="BQ88" s="156">
        <v>0</v>
      </c>
      <c r="BR88" s="156">
        <v>0</v>
      </c>
      <c r="BS88" s="156">
        <v>0</v>
      </c>
      <c r="BT88" s="156">
        <v>0</v>
      </c>
      <c r="BU88" s="156">
        <v>0</v>
      </c>
      <c r="BV88" s="156">
        <v>408000.6</v>
      </c>
      <c r="BW88" s="156">
        <v>0</v>
      </c>
      <c r="BX88" s="156">
        <v>0</v>
      </c>
      <c r="BY88" s="156">
        <v>1985395.1</v>
      </c>
      <c r="BZ88" s="156">
        <v>2347760</v>
      </c>
      <c r="CA88" s="156">
        <v>1803</v>
      </c>
      <c r="CB88" s="156">
        <v>560549.37</v>
      </c>
      <c r="CC88" s="156">
        <v>736</v>
      </c>
      <c r="CD88" s="156">
        <v>1787210.63</v>
      </c>
      <c r="CE88" s="156">
        <v>1067</v>
      </c>
      <c r="CF88" s="156">
        <v>3625</v>
      </c>
      <c r="CG88" s="156">
        <v>72500</v>
      </c>
      <c r="CH88" s="156">
        <v>268</v>
      </c>
      <c r="CI88" s="156">
        <v>9230</v>
      </c>
      <c r="CJ88" s="156">
        <v>3893</v>
      </c>
      <c r="CK88" s="156">
        <v>81730</v>
      </c>
      <c r="CL88" s="156">
        <v>2496855.84</v>
      </c>
      <c r="CM88" s="156">
        <v>499371.16800000001</v>
      </c>
      <c r="CN88" s="156">
        <v>89886.810239999992</v>
      </c>
      <c r="CO88" s="156">
        <v>3086113.8182399999</v>
      </c>
      <c r="CP88" s="168">
        <v>0</v>
      </c>
      <c r="CQ88" s="168">
        <v>0</v>
      </c>
      <c r="CR88" s="168">
        <v>0</v>
      </c>
      <c r="CS88" s="168">
        <v>0</v>
      </c>
      <c r="CT88" s="168">
        <v>0</v>
      </c>
      <c r="CU88" s="168">
        <v>0</v>
      </c>
      <c r="CV88" s="168">
        <v>0</v>
      </c>
      <c r="CW88" s="168">
        <v>0</v>
      </c>
      <c r="CX88" s="168">
        <v>0</v>
      </c>
      <c r="CY88" s="168">
        <v>0</v>
      </c>
      <c r="CZ88" s="168">
        <v>0</v>
      </c>
      <c r="DA88" s="168">
        <v>0</v>
      </c>
      <c r="DB88" s="168">
        <v>0</v>
      </c>
      <c r="DC88" s="168">
        <v>0</v>
      </c>
      <c r="DD88" s="168">
        <v>0</v>
      </c>
      <c r="DE88" s="168">
        <v>0</v>
      </c>
      <c r="DF88" s="168">
        <v>0</v>
      </c>
      <c r="DG88" s="168">
        <v>0</v>
      </c>
      <c r="DH88" s="168">
        <v>0</v>
      </c>
      <c r="DI88" s="168">
        <v>0</v>
      </c>
      <c r="DJ88" s="168">
        <v>0</v>
      </c>
      <c r="DK88" s="168">
        <v>0</v>
      </c>
      <c r="DL88" s="168">
        <v>0</v>
      </c>
      <c r="DM88" s="168">
        <v>8</v>
      </c>
      <c r="DN88" s="168">
        <v>8</v>
      </c>
      <c r="DO88" s="168">
        <v>463</v>
      </c>
      <c r="DP88" s="156">
        <v>0</v>
      </c>
      <c r="DQ88" s="156">
        <v>0</v>
      </c>
      <c r="DR88" s="156">
        <v>0</v>
      </c>
      <c r="DS88" s="156">
        <v>0</v>
      </c>
      <c r="DT88" s="31" t="s">
        <v>267</v>
      </c>
      <c r="DU88" s="174">
        <v>0</v>
      </c>
      <c r="DV88" s="174">
        <v>0</v>
      </c>
      <c r="DW88" s="174" t="s">
        <v>267</v>
      </c>
      <c r="DX88" s="174" t="s">
        <v>267</v>
      </c>
      <c r="DY88" s="174" t="s">
        <v>267</v>
      </c>
      <c r="DZ88" s="174">
        <v>0</v>
      </c>
      <c r="EA88" s="174">
        <v>0</v>
      </c>
      <c r="EB88" s="179">
        <v>3625</v>
      </c>
      <c r="EC88" s="179">
        <v>0</v>
      </c>
      <c r="ED88" s="179">
        <v>268</v>
      </c>
      <c r="EE88" s="179">
        <v>0</v>
      </c>
      <c r="EF88" s="179">
        <v>8</v>
      </c>
      <c r="EG88" s="179">
        <v>0</v>
      </c>
      <c r="EH88" s="180">
        <v>3901</v>
      </c>
      <c r="EI88" s="31">
        <v>0</v>
      </c>
      <c r="EJ88" s="31">
        <v>0</v>
      </c>
      <c r="EK88" s="31">
        <v>0</v>
      </c>
      <c r="EL88" s="31" t="e">
        <v>#DIV/0!</v>
      </c>
      <c r="EM88" s="31">
        <v>5</v>
      </c>
      <c r="EN88" s="31">
        <v>0</v>
      </c>
      <c r="EO88" s="31">
        <v>0</v>
      </c>
      <c r="EP88" s="31">
        <v>0</v>
      </c>
      <c r="EQ88" s="31">
        <v>0</v>
      </c>
      <c r="ER88" s="31">
        <v>0</v>
      </c>
      <c r="ES88" s="31">
        <v>67</v>
      </c>
      <c r="ET88" s="31">
        <v>17.399999999999999</v>
      </c>
      <c r="EU88" s="31">
        <v>0</v>
      </c>
      <c r="EV88" s="31">
        <v>7</v>
      </c>
      <c r="EW88" s="31">
        <v>168</v>
      </c>
      <c r="EX88" s="31">
        <v>28</v>
      </c>
      <c r="EY88" s="31">
        <v>1</v>
      </c>
      <c r="EZ88" s="385" t="s">
        <v>598</v>
      </c>
    </row>
    <row r="89" spans="1:156" ht="30" x14ac:dyDescent="0.25">
      <c r="A89" s="368" t="s">
        <v>84</v>
      </c>
      <c r="B89" s="372" t="s">
        <v>1108</v>
      </c>
      <c r="C89" s="378" t="s">
        <v>84</v>
      </c>
      <c r="D89" s="378" t="s">
        <v>84</v>
      </c>
      <c r="E89" s="378" t="s">
        <v>640</v>
      </c>
      <c r="F89" s="378" t="s">
        <v>591</v>
      </c>
      <c r="G89" s="378" t="s">
        <v>574</v>
      </c>
      <c r="H89" s="378" t="s">
        <v>575</v>
      </c>
      <c r="I89" s="378" t="s">
        <v>1050</v>
      </c>
      <c r="J89" s="378" t="s">
        <v>1109</v>
      </c>
      <c r="K89" s="378" t="s">
        <v>1110</v>
      </c>
      <c r="L89" s="378" t="s">
        <v>1111</v>
      </c>
      <c r="M89" s="378" t="s">
        <v>84</v>
      </c>
      <c r="N89" s="378">
        <v>49230</v>
      </c>
      <c r="O89" s="378" t="s">
        <v>1112</v>
      </c>
      <c r="P89" s="378" t="s">
        <v>1113</v>
      </c>
      <c r="Q89" s="378" t="s">
        <v>1114</v>
      </c>
      <c r="R89" s="378" t="s">
        <v>1115</v>
      </c>
      <c r="S89" s="378">
        <v>0</v>
      </c>
      <c r="T89" s="378" t="s">
        <v>1116</v>
      </c>
      <c r="U89" s="378" t="s">
        <v>1116</v>
      </c>
      <c r="V89" s="378" t="s">
        <v>348</v>
      </c>
      <c r="W89" s="365">
        <v>3874</v>
      </c>
      <c r="X89" s="365">
        <v>3557</v>
      </c>
      <c r="Y89" s="365">
        <v>317</v>
      </c>
      <c r="Z89" s="355">
        <v>3.9654403567447045</v>
      </c>
      <c r="AA89" s="355">
        <v>4.1300639658848617</v>
      </c>
      <c r="AB89" s="325" t="s">
        <v>397</v>
      </c>
      <c r="AC89" s="325">
        <v>3.1137617960814046</v>
      </c>
      <c r="AD89" s="325">
        <v>0</v>
      </c>
      <c r="AE89" s="325">
        <v>13</v>
      </c>
      <c r="AF89" s="325">
        <v>938</v>
      </c>
      <c r="AG89" s="325">
        <v>0</v>
      </c>
      <c r="AH89" s="325">
        <v>897</v>
      </c>
      <c r="AI89" s="325">
        <v>0</v>
      </c>
      <c r="AJ89" s="146">
        <v>0.99919999999999998</v>
      </c>
      <c r="AK89" s="146">
        <v>0.86709999999999998</v>
      </c>
      <c r="AL89" s="146">
        <v>0</v>
      </c>
      <c r="AM89" s="146">
        <v>0</v>
      </c>
      <c r="AN89" s="146">
        <v>0</v>
      </c>
      <c r="AO89" s="146">
        <v>0</v>
      </c>
      <c r="AP89" s="146">
        <v>0</v>
      </c>
      <c r="AQ89" s="146">
        <v>0</v>
      </c>
      <c r="AR89" s="156">
        <v>790284.34</v>
      </c>
      <c r="AS89" s="156">
        <v>157983.07999999999</v>
      </c>
      <c r="AT89" s="156">
        <v>28468.83</v>
      </c>
      <c r="AU89" s="156">
        <v>189819.68</v>
      </c>
      <c r="AV89" s="156">
        <v>6713.72</v>
      </c>
      <c r="AW89" s="156">
        <v>0</v>
      </c>
      <c r="AX89" s="157">
        <v>15634.17</v>
      </c>
      <c r="AY89" s="156">
        <v>0</v>
      </c>
      <c r="AZ89" s="156">
        <v>0</v>
      </c>
      <c r="BA89" s="156">
        <v>0</v>
      </c>
      <c r="BB89" s="156">
        <v>0</v>
      </c>
      <c r="BC89" s="156">
        <v>1188903.82</v>
      </c>
      <c r="BD89" s="156">
        <v>0</v>
      </c>
      <c r="BE89" s="156">
        <v>983772.98</v>
      </c>
      <c r="BF89" s="156">
        <v>0</v>
      </c>
      <c r="BG89" s="156">
        <v>0</v>
      </c>
      <c r="BH89" s="156">
        <v>0</v>
      </c>
      <c r="BI89" s="156">
        <v>0</v>
      </c>
      <c r="BJ89" s="156">
        <v>608204.80000000005</v>
      </c>
      <c r="BK89" s="156">
        <v>0</v>
      </c>
      <c r="BL89" s="156">
        <v>0</v>
      </c>
      <c r="BM89" s="156">
        <v>0</v>
      </c>
      <c r="BN89" s="156">
        <v>705036.51</v>
      </c>
      <c r="BO89" s="156">
        <v>37800</v>
      </c>
      <c r="BP89" s="156">
        <v>51688</v>
      </c>
      <c r="BQ89" s="156">
        <v>0</v>
      </c>
      <c r="BR89" s="156">
        <v>0</v>
      </c>
      <c r="BS89" s="156">
        <v>0</v>
      </c>
      <c r="BT89" s="156">
        <v>0</v>
      </c>
      <c r="BU89" s="156">
        <v>0</v>
      </c>
      <c r="BV89" s="156">
        <v>0</v>
      </c>
      <c r="BW89" s="156">
        <v>0</v>
      </c>
      <c r="BX89" s="156">
        <v>0</v>
      </c>
      <c r="BY89" s="156">
        <v>2386502.29</v>
      </c>
      <c r="BZ89" s="156">
        <v>341350.61</v>
      </c>
      <c r="CA89" s="156">
        <v>497</v>
      </c>
      <c r="CB89" s="156">
        <v>128014.66</v>
      </c>
      <c r="CC89" s="156">
        <v>169</v>
      </c>
      <c r="CD89" s="156">
        <v>213335.94999999998</v>
      </c>
      <c r="CE89" s="156">
        <v>328</v>
      </c>
      <c r="CF89" s="156">
        <v>1815</v>
      </c>
      <c r="CG89" s="156">
        <v>43560</v>
      </c>
      <c r="CH89" s="156">
        <v>0</v>
      </c>
      <c r="CI89" s="156">
        <v>0</v>
      </c>
      <c r="CJ89" s="156">
        <v>1815</v>
      </c>
      <c r="CK89" s="156">
        <v>43560</v>
      </c>
      <c r="CL89" s="156">
        <v>1073520.48</v>
      </c>
      <c r="CM89" s="156">
        <v>214704.09600000002</v>
      </c>
      <c r="CN89" s="156">
        <v>38646.737279999994</v>
      </c>
      <c r="CO89" s="156">
        <v>1326871.3132799999</v>
      </c>
      <c r="CP89" s="168">
        <v>0</v>
      </c>
      <c r="CQ89" s="168">
        <v>0</v>
      </c>
      <c r="CR89" s="168">
        <v>0</v>
      </c>
      <c r="CS89" s="168">
        <v>0</v>
      </c>
      <c r="CT89" s="168">
        <v>0</v>
      </c>
      <c r="CU89" s="168">
        <v>0</v>
      </c>
      <c r="CV89" s="168">
        <v>0</v>
      </c>
      <c r="CW89" s="168">
        <v>0</v>
      </c>
      <c r="CX89" s="168">
        <v>0</v>
      </c>
      <c r="CY89" s="168">
        <v>0</v>
      </c>
      <c r="CZ89" s="168">
        <v>0</v>
      </c>
      <c r="DA89" s="168">
        <v>0</v>
      </c>
      <c r="DB89" s="168">
        <v>0</v>
      </c>
      <c r="DC89" s="168">
        <v>0</v>
      </c>
      <c r="DD89" s="168">
        <v>0</v>
      </c>
      <c r="DE89" s="168">
        <v>0</v>
      </c>
      <c r="DF89" s="168">
        <v>0</v>
      </c>
      <c r="DG89" s="168">
        <v>0</v>
      </c>
      <c r="DH89" s="168">
        <v>0</v>
      </c>
      <c r="DI89" s="168">
        <v>0</v>
      </c>
      <c r="DJ89" s="168">
        <v>0</v>
      </c>
      <c r="DK89" s="168">
        <v>0</v>
      </c>
      <c r="DL89" s="168">
        <v>0</v>
      </c>
      <c r="DM89" s="168">
        <v>0</v>
      </c>
      <c r="DN89" s="168">
        <v>0</v>
      </c>
      <c r="DO89" s="168">
        <v>0</v>
      </c>
      <c r="DP89" s="156">
        <v>0</v>
      </c>
      <c r="DQ89" s="156">
        <v>0</v>
      </c>
      <c r="DR89" s="156">
        <v>0</v>
      </c>
      <c r="DS89" s="156">
        <v>0</v>
      </c>
      <c r="DT89" s="31">
        <v>0</v>
      </c>
      <c r="DU89" s="174">
        <v>0</v>
      </c>
      <c r="DV89" s="174">
        <v>0</v>
      </c>
      <c r="DW89" s="174" t="s">
        <v>267</v>
      </c>
      <c r="DX89" s="174" t="s">
        <v>267</v>
      </c>
      <c r="DY89" s="174" t="s">
        <v>267</v>
      </c>
      <c r="DZ89" s="174">
        <v>0</v>
      </c>
      <c r="EA89" s="174">
        <v>0</v>
      </c>
      <c r="EB89" s="179">
        <v>1815</v>
      </c>
      <c r="EC89" s="179">
        <v>0</v>
      </c>
      <c r="ED89" s="179">
        <v>0</v>
      </c>
      <c r="EE89" s="179">
        <v>0</v>
      </c>
      <c r="EF89" s="179">
        <v>0</v>
      </c>
      <c r="EG89" s="179">
        <v>0</v>
      </c>
      <c r="EH89" s="179">
        <v>1815</v>
      </c>
      <c r="EI89" s="31">
        <v>0</v>
      </c>
      <c r="EJ89" s="31">
        <v>0</v>
      </c>
      <c r="EK89" s="31">
        <v>0</v>
      </c>
      <c r="EL89" s="31" t="e">
        <v>#DIV/0!</v>
      </c>
      <c r="EM89" s="31">
        <v>5</v>
      </c>
      <c r="EN89" s="31">
        <v>0</v>
      </c>
      <c r="EO89" s="31">
        <v>3</v>
      </c>
      <c r="EP89" s="31">
        <v>0</v>
      </c>
      <c r="EQ89" s="31" t="s">
        <v>1117</v>
      </c>
      <c r="ER89" s="31">
        <v>0</v>
      </c>
      <c r="ES89" s="31">
        <v>45</v>
      </c>
      <c r="ET89" s="109">
        <v>15.666666666666666</v>
      </c>
      <c r="EU89" s="113">
        <v>0.2</v>
      </c>
      <c r="EV89" s="31">
        <v>7</v>
      </c>
      <c r="EW89" s="31">
        <v>56</v>
      </c>
      <c r="EX89" s="31">
        <v>56</v>
      </c>
      <c r="EY89" s="66">
        <v>2</v>
      </c>
      <c r="EZ89" s="385" t="s">
        <v>598</v>
      </c>
    </row>
    <row r="90" spans="1:156" ht="27" x14ac:dyDescent="0.25">
      <c r="A90" s="368" t="s">
        <v>1134</v>
      </c>
      <c r="B90" s="372" t="s">
        <v>1133</v>
      </c>
      <c r="C90" s="378" t="s">
        <v>1134</v>
      </c>
      <c r="D90" s="378" t="s">
        <v>1134</v>
      </c>
      <c r="E90" s="378" t="s">
        <v>604</v>
      </c>
      <c r="F90" s="378" t="s">
        <v>591</v>
      </c>
      <c r="G90" s="378" t="s">
        <v>541</v>
      </c>
      <c r="H90" s="378" t="s">
        <v>542</v>
      </c>
      <c r="I90" s="378" t="s">
        <v>816</v>
      </c>
      <c r="J90" s="378" t="s">
        <v>1135</v>
      </c>
      <c r="K90" s="378" t="s">
        <v>1136</v>
      </c>
      <c r="L90" s="378" t="s">
        <v>1137</v>
      </c>
      <c r="M90" s="378" t="s">
        <v>1134</v>
      </c>
      <c r="N90" s="378">
        <v>48570</v>
      </c>
      <c r="O90" s="378" t="s">
        <v>1138</v>
      </c>
      <c r="P90" s="378" t="s">
        <v>1139</v>
      </c>
      <c r="Q90" s="378" t="s">
        <v>1140</v>
      </c>
      <c r="R90" s="378" t="s">
        <v>1141</v>
      </c>
      <c r="S90" s="378">
        <v>0</v>
      </c>
      <c r="T90" s="378" t="s">
        <v>1142</v>
      </c>
      <c r="U90" s="378" t="s">
        <v>1142</v>
      </c>
      <c r="V90" s="378" t="s">
        <v>412</v>
      </c>
      <c r="W90" s="365">
        <v>7213</v>
      </c>
      <c r="X90" s="365">
        <v>6575</v>
      </c>
      <c r="Y90" s="365">
        <v>638</v>
      </c>
      <c r="Z90" s="355">
        <v>3.5968271334792123</v>
      </c>
      <c r="AA90" s="355">
        <v>3.5903434544549526</v>
      </c>
      <c r="AB90" s="325" t="s">
        <v>283</v>
      </c>
      <c r="AC90" s="325">
        <v>1.2191536697003791E-2</v>
      </c>
      <c r="AD90" s="325" t="s">
        <v>1143</v>
      </c>
      <c r="AE90" s="325">
        <v>25</v>
      </c>
      <c r="AF90" s="325">
        <v>2009</v>
      </c>
      <c r="AG90" s="325">
        <v>0</v>
      </c>
      <c r="AH90" s="325">
        <v>1828</v>
      </c>
      <c r="AI90" s="325">
        <v>0</v>
      </c>
      <c r="AJ90" s="146">
        <v>0.97840000000000005</v>
      </c>
      <c r="AK90" s="146">
        <v>0.91220000000000001</v>
      </c>
      <c r="AL90" s="146">
        <v>0.97049999999999992</v>
      </c>
      <c r="AM90" s="146">
        <v>0</v>
      </c>
      <c r="AN90" s="146">
        <v>0</v>
      </c>
      <c r="AO90" s="146">
        <v>0.95909999999999995</v>
      </c>
      <c r="AP90" s="146">
        <v>0.90939999999999999</v>
      </c>
      <c r="AQ90" s="146">
        <v>0</v>
      </c>
      <c r="AR90" s="156">
        <v>889988.9</v>
      </c>
      <c r="AS90" s="156">
        <v>178980.2</v>
      </c>
      <c r="AT90" s="156">
        <v>28445.25</v>
      </c>
      <c r="AU90" s="156">
        <v>328903.88</v>
      </c>
      <c r="AV90" s="156">
        <v>1524.37</v>
      </c>
      <c r="AW90" s="156">
        <v>0</v>
      </c>
      <c r="AX90" s="157">
        <v>18864.38</v>
      </c>
      <c r="AY90" s="156">
        <v>0</v>
      </c>
      <c r="AZ90" s="156">
        <v>0</v>
      </c>
      <c r="BA90" s="156">
        <v>0</v>
      </c>
      <c r="BB90" s="156">
        <v>0</v>
      </c>
      <c r="BC90" s="156">
        <v>1446706.98</v>
      </c>
      <c r="BD90" s="156">
        <v>0</v>
      </c>
      <c r="BE90" s="156">
        <v>1452584</v>
      </c>
      <c r="BF90" s="156">
        <v>0</v>
      </c>
      <c r="BG90" s="156">
        <v>180519</v>
      </c>
      <c r="BH90" s="156">
        <v>0</v>
      </c>
      <c r="BI90" s="156">
        <v>0</v>
      </c>
      <c r="BJ90" s="156">
        <v>731431</v>
      </c>
      <c r="BK90" s="156">
        <v>0</v>
      </c>
      <c r="BL90" s="156">
        <v>0</v>
      </c>
      <c r="BM90" s="156">
        <v>0</v>
      </c>
      <c r="BN90" s="156">
        <v>103004.53</v>
      </c>
      <c r="BO90" s="156">
        <v>33211</v>
      </c>
      <c r="BP90" s="156">
        <v>91452.97</v>
      </c>
      <c r="BQ90" s="156">
        <v>0</v>
      </c>
      <c r="BR90" s="156">
        <v>0</v>
      </c>
      <c r="BS90" s="156">
        <v>0</v>
      </c>
      <c r="BT90" s="156">
        <v>0</v>
      </c>
      <c r="BU90" s="156">
        <v>0</v>
      </c>
      <c r="BV90" s="156">
        <v>70507.3</v>
      </c>
      <c r="BW90" s="156">
        <v>0</v>
      </c>
      <c r="BX90" s="156">
        <v>0</v>
      </c>
      <c r="BY90" s="156">
        <v>2662709.7999999998</v>
      </c>
      <c r="BZ90" s="156">
        <v>876998.45</v>
      </c>
      <c r="CA90" s="156">
        <v>765</v>
      </c>
      <c r="CB90" s="156">
        <v>103233.75</v>
      </c>
      <c r="CC90" s="156">
        <v>134</v>
      </c>
      <c r="CD90" s="156">
        <v>773764.7</v>
      </c>
      <c r="CE90" s="156">
        <v>631</v>
      </c>
      <c r="CF90" s="156">
        <v>2585</v>
      </c>
      <c r="CG90" s="156">
        <v>36295</v>
      </c>
      <c r="CH90" s="156">
        <v>4</v>
      </c>
      <c r="CI90" s="156">
        <v>140</v>
      </c>
      <c r="CJ90" s="156">
        <v>2589</v>
      </c>
      <c r="CK90" s="156">
        <v>36435</v>
      </c>
      <c r="CL90" s="156">
        <v>1923593.2800000003</v>
      </c>
      <c r="CM90" s="156">
        <v>384718.65600000008</v>
      </c>
      <c r="CN90" s="156">
        <v>92254.740480000008</v>
      </c>
      <c r="CO90" s="156">
        <v>2400566.6764800004</v>
      </c>
      <c r="CP90" s="168">
        <v>0</v>
      </c>
      <c r="CQ90" s="168">
        <v>0</v>
      </c>
      <c r="CR90" s="168">
        <v>0</v>
      </c>
      <c r="CS90" s="168">
        <v>0</v>
      </c>
      <c r="CT90" s="168">
        <v>0</v>
      </c>
      <c r="CU90" s="168">
        <v>0</v>
      </c>
      <c r="CV90" s="168">
        <v>0</v>
      </c>
      <c r="CW90" s="168">
        <v>0</v>
      </c>
      <c r="CX90" s="168">
        <v>0</v>
      </c>
      <c r="CY90" s="168">
        <v>0</v>
      </c>
      <c r="CZ90" s="168">
        <v>0</v>
      </c>
      <c r="DA90" s="168">
        <v>0</v>
      </c>
      <c r="DB90" s="168">
        <v>0</v>
      </c>
      <c r="DC90" s="168">
        <v>0</v>
      </c>
      <c r="DD90" s="168">
        <v>0</v>
      </c>
      <c r="DE90" s="168">
        <v>0</v>
      </c>
      <c r="DF90" s="168">
        <v>0</v>
      </c>
      <c r="DG90" s="168">
        <v>0</v>
      </c>
      <c r="DH90" s="168">
        <v>0</v>
      </c>
      <c r="DI90" s="168">
        <v>0</v>
      </c>
      <c r="DJ90" s="168">
        <v>0</v>
      </c>
      <c r="DK90" s="168">
        <v>0</v>
      </c>
      <c r="DL90" s="168">
        <v>0</v>
      </c>
      <c r="DM90" s="168">
        <v>0</v>
      </c>
      <c r="DN90" s="168">
        <v>0</v>
      </c>
      <c r="DO90" s="168">
        <v>0</v>
      </c>
      <c r="DP90" s="156">
        <v>0</v>
      </c>
      <c r="DQ90" s="156">
        <v>0</v>
      </c>
      <c r="DR90" s="156">
        <v>0</v>
      </c>
      <c r="DS90" s="156">
        <v>0</v>
      </c>
      <c r="DT90" s="31" t="s">
        <v>267</v>
      </c>
      <c r="DU90" s="174">
        <v>0</v>
      </c>
      <c r="DV90" s="174">
        <v>0</v>
      </c>
      <c r="DW90" s="174" t="s">
        <v>267</v>
      </c>
      <c r="DX90" s="174" t="s">
        <v>267</v>
      </c>
      <c r="DY90" s="174">
        <v>0</v>
      </c>
      <c r="DZ90" s="174" t="s">
        <v>267</v>
      </c>
      <c r="EA90" s="174" t="s">
        <v>267</v>
      </c>
      <c r="EB90" s="179">
        <v>2585</v>
      </c>
      <c r="EC90" s="179">
        <v>0</v>
      </c>
      <c r="ED90" s="179">
        <v>4</v>
      </c>
      <c r="EE90" s="179">
        <v>0</v>
      </c>
      <c r="EF90" s="179">
        <v>0</v>
      </c>
      <c r="EG90" s="179">
        <v>0</v>
      </c>
      <c r="EH90" s="179">
        <v>2589</v>
      </c>
      <c r="EI90" s="31">
        <v>0</v>
      </c>
      <c r="EJ90" s="31">
        <v>0</v>
      </c>
      <c r="EK90" s="31">
        <v>0</v>
      </c>
      <c r="EL90" s="31" t="e">
        <v>#DIV/0!</v>
      </c>
      <c r="EM90" s="31">
        <v>7</v>
      </c>
      <c r="EN90" s="31">
        <v>3</v>
      </c>
      <c r="EO90" s="31">
        <v>12.2</v>
      </c>
      <c r="EP90" s="31">
        <v>12</v>
      </c>
      <c r="EQ90" s="31">
        <v>0</v>
      </c>
      <c r="ER90" s="31">
        <v>0</v>
      </c>
      <c r="ES90" s="31">
        <v>50</v>
      </c>
      <c r="ET90" s="109">
        <v>17.333333333333332</v>
      </c>
      <c r="EU90" s="113">
        <v>0.2</v>
      </c>
      <c r="EV90" s="31">
        <v>12</v>
      </c>
      <c r="EW90" s="31">
        <v>63</v>
      </c>
      <c r="EX90" s="31">
        <v>63</v>
      </c>
      <c r="EY90" s="66">
        <v>4</v>
      </c>
      <c r="EZ90" s="385" t="s">
        <v>598</v>
      </c>
    </row>
    <row r="91" spans="1:156" ht="27" x14ac:dyDescent="0.25">
      <c r="A91" s="368" t="s">
        <v>86</v>
      </c>
      <c r="B91" s="373" t="s">
        <v>1766</v>
      </c>
      <c r="C91" s="378" t="s">
        <v>86</v>
      </c>
      <c r="D91" s="378" t="s">
        <v>86</v>
      </c>
      <c r="E91" s="378" t="s">
        <v>640</v>
      </c>
      <c r="F91" s="378" t="s">
        <v>591</v>
      </c>
      <c r="G91" s="378" t="s">
        <v>402</v>
      </c>
      <c r="H91" s="378" t="s">
        <v>290</v>
      </c>
      <c r="I91" s="378" t="s">
        <v>558</v>
      </c>
      <c r="J91" s="378" t="s">
        <v>1767</v>
      </c>
      <c r="K91" s="378" t="s">
        <v>1768</v>
      </c>
      <c r="L91" s="378" t="s">
        <v>1769</v>
      </c>
      <c r="M91" s="378" t="s">
        <v>86</v>
      </c>
      <c r="N91" s="378">
        <v>47200</v>
      </c>
      <c r="O91" s="378" t="s">
        <v>1770</v>
      </c>
      <c r="P91" s="378" t="s">
        <v>1771</v>
      </c>
      <c r="Q91" s="378">
        <v>3467872142</v>
      </c>
      <c r="R91" s="378" t="s">
        <v>1772</v>
      </c>
      <c r="S91" s="378">
        <v>0</v>
      </c>
      <c r="T91" s="378" t="s">
        <v>1773</v>
      </c>
      <c r="U91" s="378" t="s">
        <v>1773</v>
      </c>
      <c r="V91" s="378" t="s">
        <v>1025</v>
      </c>
      <c r="W91" s="365">
        <v>43034</v>
      </c>
      <c r="X91" s="365">
        <v>32047</v>
      </c>
      <c r="Y91" s="365">
        <v>10987</v>
      </c>
      <c r="Z91" s="355">
        <v>4.2895194753045107</v>
      </c>
      <c r="AA91" s="355">
        <v>4.2582624183653275</v>
      </c>
      <c r="AB91" s="325" t="s">
        <v>283</v>
      </c>
      <c r="AC91" s="325">
        <v>1.7604408006572925</v>
      </c>
      <c r="AD91" s="325" t="s">
        <v>1774</v>
      </c>
      <c r="AE91" s="325">
        <v>176</v>
      </c>
      <c r="AF91" s="325">
        <v>10106</v>
      </c>
      <c r="AG91" s="325">
        <v>0</v>
      </c>
      <c r="AH91" s="325">
        <v>7471</v>
      </c>
      <c r="AI91" s="325">
        <v>0</v>
      </c>
      <c r="AJ91" s="345">
        <v>0.97400000000000009</v>
      </c>
      <c r="AK91" s="345">
        <v>0.95609999999999995</v>
      </c>
      <c r="AL91" s="345">
        <v>0.98159999999999992</v>
      </c>
      <c r="AM91" s="345">
        <v>0</v>
      </c>
      <c r="AN91" s="345">
        <v>0</v>
      </c>
      <c r="AO91" s="345">
        <v>0.87009999999999998</v>
      </c>
      <c r="AP91" s="345">
        <v>0.81010000000000004</v>
      </c>
      <c r="AQ91" s="345">
        <v>0</v>
      </c>
      <c r="AR91" s="348">
        <v>7294047.2999999998</v>
      </c>
      <c r="AS91" s="348">
        <v>1843162.85</v>
      </c>
      <c r="AT91" s="348">
        <v>276867.58</v>
      </c>
      <c r="AU91" s="348">
        <v>1249614.54</v>
      </c>
      <c r="AV91" s="348">
        <v>270767.03999999998</v>
      </c>
      <c r="AW91" s="348">
        <v>0</v>
      </c>
      <c r="AX91" s="348">
        <v>286066.78999999998</v>
      </c>
      <c r="AY91" s="348">
        <v>0</v>
      </c>
      <c r="AZ91" s="348">
        <v>17082.080000000002</v>
      </c>
      <c r="BA91" s="348">
        <v>0</v>
      </c>
      <c r="BB91" s="348">
        <v>0</v>
      </c>
      <c r="BC91" s="351">
        <v>11237608.179999998</v>
      </c>
      <c r="BD91" s="348">
        <v>0</v>
      </c>
      <c r="BE91" s="348">
        <v>8907116</v>
      </c>
      <c r="BF91" s="348">
        <v>0</v>
      </c>
      <c r="BG91" s="348">
        <v>117347</v>
      </c>
      <c r="BH91" s="348">
        <v>0</v>
      </c>
      <c r="BI91" s="348">
        <v>0</v>
      </c>
      <c r="BJ91" s="348">
        <v>3527855.1</v>
      </c>
      <c r="BK91" s="348">
        <v>246301</v>
      </c>
      <c r="BL91" s="348">
        <v>723665.9</v>
      </c>
      <c r="BM91" s="348">
        <v>75717</v>
      </c>
      <c r="BN91" s="348">
        <v>694308.72</v>
      </c>
      <c r="BO91" s="348">
        <v>540139.02</v>
      </c>
      <c r="BP91" s="348">
        <v>255039.9</v>
      </c>
      <c r="BQ91" s="348">
        <v>3047067</v>
      </c>
      <c r="BR91" s="348">
        <v>0</v>
      </c>
      <c r="BS91" s="348">
        <v>0</v>
      </c>
      <c r="BT91" s="348">
        <v>0</v>
      </c>
      <c r="BU91" s="348">
        <v>0</v>
      </c>
      <c r="BV91" s="348">
        <v>535356.44999999995</v>
      </c>
      <c r="BW91" s="348">
        <v>0</v>
      </c>
      <c r="BX91" s="348">
        <v>0</v>
      </c>
      <c r="BY91" s="348">
        <v>18669913.09</v>
      </c>
      <c r="BZ91" s="348">
        <v>12097093.949999999</v>
      </c>
      <c r="CA91" s="348">
        <v>5318</v>
      </c>
      <c r="CB91" s="348">
        <v>2493718.06</v>
      </c>
      <c r="CC91" s="348">
        <v>1603</v>
      </c>
      <c r="CD91" s="348">
        <v>9603375.8899999987</v>
      </c>
      <c r="CE91" s="348">
        <v>3715</v>
      </c>
      <c r="CF91" s="325">
        <v>1260</v>
      </c>
      <c r="CG91" s="325">
        <v>15120</v>
      </c>
      <c r="CH91" s="325">
        <v>0</v>
      </c>
      <c r="CI91" s="325">
        <v>0</v>
      </c>
      <c r="CJ91" s="325">
        <v>1260</v>
      </c>
      <c r="CK91" s="325">
        <v>15120</v>
      </c>
      <c r="CL91" s="325">
        <v>1101492</v>
      </c>
      <c r="CM91" s="325">
        <v>220298.40000000002</v>
      </c>
      <c r="CN91" s="325">
        <v>39653.711999999992</v>
      </c>
      <c r="CO91" s="325">
        <v>1361444.112</v>
      </c>
      <c r="CP91" s="325">
        <v>0</v>
      </c>
      <c r="CQ91" s="325">
        <v>5599</v>
      </c>
      <c r="CR91" s="325">
        <v>2347</v>
      </c>
      <c r="CS91" s="325">
        <v>4</v>
      </c>
      <c r="CT91" s="325">
        <v>7950</v>
      </c>
      <c r="CU91" s="325">
        <v>131025</v>
      </c>
      <c r="CV91" s="325">
        <v>510</v>
      </c>
      <c r="CW91" s="325">
        <v>633</v>
      </c>
      <c r="CX91" s="325">
        <v>236</v>
      </c>
      <c r="CY91" s="325">
        <v>1379</v>
      </c>
      <c r="CZ91" s="325">
        <v>20920</v>
      </c>
      <c r="DA91" s="325">
        <v>9329</v>
      </c>
      <c r="DB91" s="325">
        <v>151945</v>
      </c>
      <c r="DC91" s="325">
        <v>11520376.920000002</v>
      </c>
      <c r="DD91" s="325">
        <v>2304075.3840000001</v>
      </c>
      <c r="DE91" s="325">
        <v>414733.56912</v>
      </c>
      <c r="DF91" s="325">
        <v>14239185.873119999</v>
      </c>
      <c r="DG91" s="325">
        <v>0</v>
      </c>
      <c r="DH91" s="325">
        <v>0</v>
      </c>
      <c r="DI91" s="325">
        <v>0</v>
      </c>
      <c r="DJ91" s="325">
        <v>0</v>
      </c>
      <c r="DK91" s="325">
        <v>0</v>
      </c>
      <c r="DL91" s="325">
        <v>0</v>
      </c>
      <c r="DM91" s="325">
        <v>0</v>
      </c>
      <c r="DN91" s="325">
        <v>0</v>
      </c>
      <c r="DO91" s="325">
        <v>0</v>
      </c>
      <c r="DP91" s="325">
        <v>0</v>
      </c>
      <c r="DQ91" s="325">
        <v>0</v>
      </c>
      <c r="DR91" s="325">
        <v>0</v>
      </c>
      <c r="DS91" s="325">
        <v>0</v>
      </c>
      <c r="DT91" s="325" t="s">
        <v>267</v>
      </c>
      <c r="DU91" s="325">
        <v>0</v>
      </c>
      <c r="DV91" s="325">
        <v>0</v>
      </c>
      <c r="DW91" s="325" t="s">
        <v>267</v>
      </c>
      <c r="DX91" s="325" t="s">
        <v>267</v>
      </c>
      <c r="DY91" s="325">
        <v>0</v>
      </c>
      <c r="DZ91" s="325">
        <v>0</v>
      </c>
      <c r="EA91" s="325" t="s">
        <v>267</v>
      </c>
      <c r="EB91" s="325">
        <v>9210</v>
      </c>
      <c r="EC91" s="325">
        <v>0</v>
      </c>
      <c r="ED91" s="325">
        <v>1379</v>
      </c>
      <c r="EE91" s="325">
        <v>0</v>
      </c>
      <c r="EF91" s="325">
        <v>0</v>
      </c>
      <c r="EG91" s="325">
        <v>0</v>
      </c>
      <c r="EH91" s="338">
        <v>10589</v>
      </c>
      <c r="EI91" s="325">
        <v>1</v>
      </c>
      <c r="EJ91" s="325">
        <v>60</v>
      </c>
      <c r="EK91" s="325">
        <v>0</v>
      </c>
      <c r="EL91" s="325">
        <v>24</v>
      </c>
      <c r="EM91" s="325">
        <v>8</v>
      </c>
      <c r="EN91" s="325">
        <v>3</v>
      </c>
      <c r="EO91" s="325">
        <v>95</v>
      </c>
      <c r="EP91" s="325">
        <v>0</v>
      </c>
      <c r="EQ91" s="325">
        <v>0</v>
      </c>
      <c r="ER91" s="325">
        <v>0</v>
      </c>
      <c r="ES91" s="325">
        <v>215</v>
      </c>
      <c r="ET91" s="355">
        <v>16.045454545454547</v>
      </c>
      <c r="EU91" s="325">
        <v>0.2</v>
      </c>
      <c r="EV91" s="325">
        <v>39</v>
      </c>
      <c r="EW91" s="325">
        <v>140</v>
      </c>
      <c r="EX91" s="325">
        <v>140</v>
      </c>
      <c r="EY91" s="325">
        <v>17</v>
      </c>
      <c r="EZ91" s="385" t="s">
        <v>598</v>
      </c>
    </row>
    <row r="92" spans="1:156" x14ac:dyDescent="0.25">
      <c r="A92" s="368" t="s">
        <v>1119</v>
      </c>
      <c r="B92" s="372" t="s">
        <v>1118</v>
      </c>
      <c r="C92" s="378" t="s">
        <v>1119</v>
      </c>
      <c r="D92" s="378" t="s">
        <v>1119</v>
      </c>
      <c r="E92" s="378" t="s">
        <v>640</v>
      </c>
      <c r="F92" s="378" t="s">
        <v>591</v>
      </c>
      <c r="G92" s="378" t="s">
        <v>574</v>
      </c>
      <c r="H92" s="378" t="s">
        <v>290</v>
      </c>
      <c r="I92" s="378" t="s">
        <v>605</v>
      </c>
      <c r="J92" s="378" t="s">
        <v>1120</v>
      </c>
      <c r="K92" s="378" t="s">
        <v>1121</v>
      </c>
      <c r="L92" s="378" t="s">
        <v>1122</v>
      </c>
      <c r="M92" s="378" t="s">
        <v>1119</v>
      </c>
      <c r="N92" s="378">
        <v>49250</v>
      </c>
      <c r="O92" s="378" t="s">
        <v>1123</v>
      </c>
      <c r="P92" s="378" t="s">
        <v>1124</v>
      </c>
      <c r="Q92" s="378" t="s">
        <v>1125</v>
      </c>
      <c r="R92" s="378" t="s">
        <v>1127</v>
      </c>
      <c r="S92" s="378">
        <v>0</v>
      </c>
      <c r="T92" s="378" t="s">
        <v>1128</v>
      </c>
      <c r="U92" s="378" t="s">
        <v>1129</v>
      </c>
      <c r="V92" s="378" t="s">
        <v>1130</v>
      </c>
      <c r="W92" s="365">
        <v>11374</v>
      </c>
      <c r="X92" s="365">
        <v>5905</v>
      </c>
      <c r="Y92" s="365">
        <v>5469</v>
      </c>
      <c r="Z92" s="355">
        <v>3.4714873603762491</v>
      </c>
      <c r="AA92" s="355">
        <v>3.7060931899641578</v>
      </c>
      <c r="AB92" s="325" t="s">
        <v>397</v>
      </c>
      <c r="AC92" s="325">
        <v>1.2545338277472062</v>
      </c>
      <c r="AD92" s="325" t="s">
        <v>1131</v>
      </c>
      <c r="AE92" s="325">
        <v>31</v>
      </c>
      <c r="AF92" s="325">
        <v>3069</v>
      </c>
      <c r="AG92" s="325">
        <v>0</v>
      </c>
      <c r="AH92" s="325">
        <v>1701</v>
      </c>
      <c r="AI92" s="325">
        <v>0</v>
      </c>
      <c r="AJ92" s="146">
        <v>0.99170000000000003</v>
      </c>
      <c r="AK92" s="146">
        <v>0.95189999999999997</v>
      </c>
      <c r="AL92" s="146">
        <v>0</v>
      </c>
      <c r="AM92" s="146">
        <v>0</v>
      </c>
      <c r="AN92" s="146">
        <v>0</v>
      </c>
      <c r="AO92" s="146" t="s">
        <v>1132</v>
      </c>
      <c r="AP92" s="146">
        <v>0.90639999999999998</v>
      </c>
      <c r="AQ92" s="146">
        <v>0</v>
      </c>
      <c r="AR92" s="156">
        <v>881662.3</v>
      </c>
      <c r="AS92" s="156">
        <v>239098.23</v>
      </c>
      <c r="AT92" s="156">
        <v>40852.370000000003</v>
      </c>
      <c r="AU92" s="156">
        <v>40081.82</v>
      </c>
      <c r="AV92" s="156">
        <v>24181.53</v>
      </c>
      <c r="AW92" s="156">
        <v>0</v>
      </c>
      <c r="AX92" s="157">
        <v>4918.18</v>
      </c>
      <c r="AY92" s="156">
        <v>0</v>
      </c>
      <c r="AZ92" s="156">
        <v>0</v>
      </c>
      <c r="BA92" s="156">
        <v>0</v>
      </c>
      <c r="BB92" s="156">
        <v>0</v>
      </c>
      <c r="BC92" s="156">
        <v>1230794.4300000002</v>
      </c>
      <c r="BD92" s="156">
        <v>0</v>
      </c>
      <c r="BE92" s="156">
        <v>1552056</v>
      </c>
      <c r="BF92" s="156">
        <v>0</v>
      </c>
      <c r="BG92" s="156">
        <v>0</v>
      </c>
      <c r="BH92" s="156">
        <v>0</v>
      </c>
      <c r="BI92" s="156">
        <v>0</v>
      </c>
      <c r="BJ92" s="156">
        <v>563117.38</v>
      </c>
      <c r="BK92" s="156">
        <v>21000</v>
      </c>
      <c r="BL92" s="156">
        <v>0</v>
      </c>
      <c r="BM92" s="156">
        <v>0</v>
      </c>
      <c r="BN92" s="156">
        <v>351708.56</v>
      </c>
      <c r="BO92" s="156">
        <v>69019.37</v>
      </c>
      <c r="BP92" s="156">
        <v>29057.42</v>
      </c>
      <c r="BQ92" s="156">
        <v>0</v>
      </c>
      <c r="BR92" s="156">
        <v>0</v>
      </c>
      <c r="BS92" s="156">
        <v>0</v>
      </c>
      <c r="BT92" s="156">
        <v>0</v>
      </c>
      <c r="BU92" s="156">
        <v>0</v>
      </c>
      <c r="BV92" s="156">
        <v>158081.45000000001</v>
      </c>
      <c r="BW92" s="156">
        <v>0</v>
      </c>
      <c r="BX92" s="156">
        <v>0</v>
      </c>
      <c r="BY92" s="156">
        <v>2744040.18</v>
      </c>
      <c r="BZ92" s="156">
        <v>2076277.79</v>
      </c>
      <c r="CA92" s="156">
        <v>2117</v>
      </c>
      <c r="CB92" s="156">
        <v>710336.07</v>
      </c>
      <c r="CC92" s="156">
        <v>815</v>
      </c>
      <c r="CD92" s="156">
        <v>1365941.7200000002</v>
      </c>
      <c r="CE92" s="156">
        <v>1302</v>
      </c>
      <c r="CF92" s="156">
        <v>2990</v>
      </c>
      <c r="CG92" s="156">
        <v>42305</v>
      </c>
      <c r="CH92" s="156">
        <v>0</v>
      </c>
      <c r="CI92" s="156">
        <v>0</v>
      </c>
      <c r="CJ92" s="156">
        <v>2990</v>
      </c>
      <c r="CK92" s="156">
        <v>42305</v>
      </c>
      <c r="CL92" s="156">
        <v>2044229.2799999998</v>
      </c>
      <c r="CM92" s="156">
        <v>408845.85599999991</v>
      </c>
      <c r="CN92" s="156">
        <v>73592.254079999999</v>
      </c>
      <c r="CO92" s="156">
        <v>2526667.3900799998</v>
      </c>
      <c r="CP92" s="168">
        <v>0</v>
      </c>
      <c r="CQ92" s="168">
        <v>0</v>
      </c>
      <c r="CR92" s="168">
        <v>0</v>
      </c>
      <c r="CS92" s="168">
        <v>0</v>
      </c>
      <c r="CT92" s="168">
        <v>0</v>
      </c>
      <c r="CU92" s="168">
        <v>0</v>
      </c>
      <c r="CV92" s="168">
        <v>0</v>
      </c>
      <c r="CW92" s="168">
        <v>0</v>
      </c>
      <c r="CX92" s="168">
        <v>0</v>
      </c>
      <c r="CY92" s="168">
        <v>0</v>
      </c>
      <c r="CZ92" s="168">
        <v>0</v>
      </c>
      <c r="DA92" s="168">
        <v>0</v>
      </c>
      <c r="DB92" s="168">
        <v>0</v>
      </c>
      <c r="DC92" s="168">
        <v>0</v>
      </c>
      <c r="DD92" s="168">
        <v>0</v>
      </c>
      <c r="DE92" s="168">
        <v>0</v>
      </c>
      <c r="DF92" s="168">
        <v>0</v>
      </c>
      <c r="DG92" s="168">
        <v>0</v>
      </c>
      <c r="DH92" s="168">
        <v>0</v>
      </c>
      <c r="DI92" s="168">
        <v>0</v>
      </c>
      <c r="DJ92" s="168">
        <v>0</v>
      </c>
      <c r="DK92" s="168">
        <v>0</v>
      </c>
      <c r="DL92" s="168">
        <v>0</v>
      </c>
      <c r="DM92" s="168">
        <v>0</v>
      </c>
      <c r="DN92" s="168">
        <v>0</v>
      </c>
      <c r="DO92" s="168">
        <v>0</v>
      </c>
      <c r="DP92" s="156">
        <v>0</v>
      </c>
      <c r="DQ92" s="156">
        <v>0</v>
      </c>
      <c r="DR92" s="156">
        <v>0</v>
      </c>
      <c r="DS92" s="156">
        <v>0</v>
      </c>
      <c r="DT92" s="31" t="s">
        <v>267</v>
      </c>
      <c r="DU92" s="174">
        <v>0</v>
      </c>
      <c r="DV92" s="174">
        <v>0</v>
      </c>
      <c r="DW92" s="174">
        <v>0</v>
      </c>
      <c r="DX92" s="174" t="s">
        <v>267</v>
      </c>
      <c r="DY92" s="174">
        <v>0</v>
      </c>
      <c r="DZ92" s="174">
        <v>0</v>
      </c>
      <c r="EA92" s="174">
        <v>0</v>
      </c>
      <c r="EB92" s="179">
        <v>2990</v>
      </c>
      <c r="EC92" s="179">
        <v>0</v>
      </c>
      <c r="ED92" s="179">
        <v>0</v>
      </c>
      <c r="EE92" s="179">
        <v>0</v>
      </c>
      <c r="EF92" s="179">
        <v>0</v>
      </c>
      <c r="EG92" s="179">
        <v>0</v>
      </c>
      <c r="EH92" s="179">
        <v>2990</v>
      </c>
      <c r="EI92" s="31">
        <v>0</v>
      </c>
      <c r="EJ92" s="31">
        <v>0</v>
      </c>
      <c r="EK92" s="31">
        <v>0</v>
      </c>
      <c r="EL92" s="31" t="e">
        <v>#DIV/0!</v>
      </c>
      <c r="EM92" s="31">
        <v>15</v>
      </c>
      <c r="EN92" s="31">
        <v>0</v>
      </c>
      <c r="EO92" s="31">
        <v>0</v>
      </c>
      <c r="EP92" s="31">
        <v>0</v>
      </c>
      <c r="EQ92" s="31">
        <v>0</v>
      </c>
      <c r="ER92" s="31">
        <v>0</v>
      </c>
      <c r="ES92" s="31">
        <v>89.5</v>
      </c>
      <c r="ET92" s="109">
        <v>10.777777777777779</v>
      </c>
      <c r="EU92" s="113">
        <v>0</v>
      </c>
      <c r="EV92" s="31">
        <v>8</v>
      </c>
      <c r="EW92" s="31">
        <v>105</v>
      </c>
      <c r="EX92" s="31">
        <v>105</v>
      </c>
      <c r="EY92" s="66">
        <v>4</v>
      </c>
      <c r="EZ92" s="385" t="s">
        <v>598</v>
      </c>
    </row>
    <row r="93" spans="1:156" ht="45" x14ac:dyDescent="0.25">
      <c r="A93" s="368" t="s">
        <v>506</v>
      </c>
      <c r="B93" s="372" t="s">
        <v>505</v>
      </c>
      <c r="C93" s="378" t="s">
        <v>506</v>
      </c>
      <c r="D93" s="378" t="s">
        <v>506</v>
      </c>
      <c r="E93" s="378" t="s">
        <v>507</v>
      </c>
      <c r="F93" s="378" t="s">
        <v>508</v>
      </c>
      <c r="G93" s="378" t="s">
        <v>289</v>
      </c>
      <c r="H93" s="378" t="s">
        <v>290</v>
      </c>
      <c r="I93" s="378" t="s">
        <v>509</v>
      </c>
      <c r="J93" s="378" t="s">
        <v>510</v>
      </c>
      <c r="K93" s="378" t="s">
        <v>511</v>
      </c>
      <c r="L93" s="378" t="s">
        <v>512</v>
      </c>
      <c r="M93" s="378" t="s">
        <v>506</v>
      </c>
      <c r="N93" s="378">
        <v>47600</v>
      </c>
      <c r="O93" s="378" t="s">
        <v>513</v>
      </c>
      <c r="P93" s="378" t="s">
        <v>514</v>
      </c>
      <c r="Q93" s="378">
        <v>3787888700</v>
      </c>
      <c r="R93" s="378" t="s">
        <v>516</v>
      </c>
      <c r="S93" s="378" t="s">
        <v>516</v>
      </c>
      <c r="T93" s="378" t="s">
        <v>517</v>
      </c>
      <c r="U93" s="378" t="s">
        <v>518</v>
      </c>
      <c r="V93" s="378" t="s">
        <v>519</v>
      </c>
      <c r="W93" s="365">
        <v>147248</v>
      </c>
      <c r="X93" s="365">
        <v>100693</v>
      </c>
      <c r="Y93" s="365">
        <v>46555</v>
      </c>
      <c r="Z93" s="355">
        <v>4.4876103039486583</v>
      </c>
      <c r="AA93" s="355">
        <v>4.4501934235976792</v>
      </c>
      <c r="AB93" s="325" t="s">
        <v>316</v>
      </c>
      <c r="AC93" s="325">
        <v>1.5906520434313176</v>
      </c>
      <c r="AD93" s="325" t="s">
        <v>520</v>
      </c>
      <c r="AE93" s="325">
        <v>329</v>
      </c>
      <c r="AF93" s="325">
        <v>33088</v>
      </c>
      <c r="AG93" s="325">
        <v>0</v>
      </c>
      <c r="AH93" s="325">
        <v>22438</v>
      </c>
      <c r="AI93" s="325">
        <v>0</v>
      </c>
      <c r="AJ93" s="146">
        <v>0.98760000000000003</v>
      </c>
      <c r="AK93" s="146">
        <v>0.9728</v>
      </c>
      <c r="AL93" s="146">
        <v>0.99400000000000011</v>
      </c>
      <c r="AM93" s="146">
        <v>0</v>
      </c>
      <c r="AN93" s="146">
        <v>0</v>
      </c>
      <c r="AO93" s="146">
        <v>0.94840000000000002</v>
      </c>
      <c r="AP93" s="146">
        <v>0.93920000000000003</v>
      </c>
      <c r="AQ93" s="146">
        <v>0</v>
      </c>
      <c r="AR93" s="156">
        <v>45306240.25</v>
      </c>
      <c r="AS93" s="156">
        <v>21021446.52</v>
      </c>
      <c r="AT93" s="156">
        <v>4562608.7300000004</v>
      </c>
      <c r="AU93" s="156">
        <v>24990157.170000002</v>
      </c>
      <c r="AV93" s="156">
        <v>10113078.529999999</v>
      </c>
      <c r="AW93" s="156">
        <v>954876.86</v>
      </c>
      <c r="AX93" s="157">
        <v>1389375.63</v>
      </c>
      <c r="AY93" s="156">
        <v>582995.43000000005</v>
      </c>
      <c r="AZ93" s="156">
        <v>0</v>
      </c>
      <c r="BA93" s="156">
        <v>582995.43000000005</v>
      </c>
      <c r="BB93" s="156">
        <v>3227110.44</v>
      </c>
      <c r="BC93" s="156">
        <v>117916833.56</v>
      </c>
      <c r="BD93" s="156">
        <v>167972.68</v>
      </c>
      <c r="BE93" s="156">
        <v>36812573.770000003</v>
      </c>
      <c r="BF93" s="156">
        <v>264456</v>
      </c>
      <c r="BG93" s="156">
        <v>2373987.33</v>
      </c>
      <c r="BH93" s="156">
        <v>0</v>
      </c>
      <c r="BI93" s="156">
        <v>7426777.8099999996</v>
      </c>
      <c r="BJ93" s="156">
        <v>24399363.02</v>
      </c>
      <c r="BK93" s="156">
        <v>1507194.34</v>
      </c>
      <c r="BL93" s="156">
        <v>5275594.4000000004</v>
      </c>
      <c r="BM93" s="156">
        <v>4264730.2699999996</v>
      </c>
      <c r="BN93" s="156">
        <v>2304748.67</v>
      </c>
      <c r="BO93" s="156">
        <v>3751140.98</v>
      </c>
      <c r="BP93" s="156">
        <v>3485594.61</v>
      </c>
      <c r="BQ93" s="156">
        <v>5979153</v>
      </c>
      <c r="BR93" s="156">
        <v>1327676.3999999999</v>
      </c>
      <c r="BS93" s="156">
        <v>500000</v>
      </c>
      <c r="BT93" s="156">
        <v>0</v>
      </c>
      <c r="BU93" s="156">
        <v>0</v>
      </c>
      <c r="BV93" s="156">
        <v>4449754.3</v>
      </c>
      <c r="BW93" s="156">
        <v>0</v>
      </c>
      <c r="BX93" s="156">
        <v>5577279.0099999998</v>
      </c>
      <c r="BY93" s="156">
        <v>109867996.59000002</v>
      </c>
      <c r="BZ93" s="156">
        <v>47808019.619999997</v>
      </c>
      <c r="CA93" s="156">
        <v>29224</v>
      </c>
      <c r="CB93" s="156">
        <v>9710190.5700000003</v>
      </c>
      <c r="CC93" s="156">
        <v>8202</v>
      </c>
      <c r="CD93" s="156">
        <v>38097829.049999997</v>
      </c>
      <c r="CE93" s="156">
        <v>21022</v>
      </c>
      <c r="CF93" s="156">
        <v>136</v>
      </c>
      <c r="CG93" s="156">
        <v>1360</v>
      </c>
      <c r="CH93" s="156">
        <v>3</v>
      </c>
      <c r="CI93" s="156">
        <v>75</v>
      </c>
      <c r="CJ93" s="156">
        <v>139</v>
      </c>
      <c r="CK93" s="156">
        <v>1435</v>
      </c>
      <c r="CL93" s="156">
        <v>285938.99999999994</v>
      </c>
      <c r="CM93" s="156">
        <v>85781.699999999983</v>
      </c>
      <c r="CN93" s="156">
        <v>18586.035</v>
      </c>
      <c r="CO93" s="156">
        <v>390306.73499999993</v>
      </c>
      <c r="CP93" s="168">
        <v>0</v>
      </c>
      <c r="CQ93" s="168">
        <v>0</v>
      </c>
      <c r="CR93" s="168">
        <v>0</v>
      </c>
      <c r="CS93" s="168">
        <v>0</v>
      </c>
      <c r="CT93" s="168">
        <v>0</v>
      </c>
      <c r="CU93" s="168">
        <v>0</v>
      </c>
      <c r="CV93" s="168">
        <v>0</v>
      </c>
      <c r="CW93" s="168">
        <v>0</v>
      </c>
      <c r="CX93" s="168">
        <v>0</v>
      </c>
      <c r="CY93" s="168">
        <v>0</v>
      </c>
      <c r="CZ93" s="168">
        <v>0</v>
      </c>
      <c r="DA93" s="168">
        <v>0</v>
      </c>
      <c r="DB93" s="168">
        <v>0</v>
      </c>
      <c r="DC93" s="168">
        <v>0</v>
      </c>
      <c r="DD93" s="168">
        <v>0</v>
      </c>
      <c r="DE93" s="168">
        <v>0</v>
      </c>
      <c r="DF93" s="168">
        <v>0</v>
      </c>
      <c r="DG93" s="168">
        <v>38899</v>
      </c>
      <c r="DH93" s="168">
        <v>0</v>
      </c>
      <c r="DI93" s="168">
        <v>1118</v>
      </c>
      <c r="DJ93" s="168">
        <v>1560</v>
      </c>
      <c r="DK93" s="168">
        <v>0</v>
      </c>
      <c r="DL93" s="168">
        <v>39</v>
      </c>
      <c r="DM93" s="168">
        <v>12</v>
      </c>
      <c r="DN93" s="168">
        <v>41628</v>
      </c>
      <c r="DO93" s="168">
        <v>599132</v>
      </c>
      <c r="DP93" s="156">
        <v>81946478.400000006</v>
      </c>
      <c r="DQ93" s="156">
        <v>24583943.52</v>
      </c>
      <c r="DR93" s="156">
        <v>5326521.0960000027</v>
      </c>
      <c r="DS93" s="156">
        <v>111856943.016</v>
      </c>
      <c r="DT93" s="31" t="s">
        <v>267</v>
      </c>
      <c r="DU93" s="174" t="s">
        <v>267</v>
      </c>
      <c r="DV93" s="174" t="s">
        <v>267</v>
      </c>
      <c r="DW93" s="174" t="s">
        <v>267</v>
      </c>
      <c r="DX93" s="174" t="s">
        <v>267</v>
      </c>
      <c r="DY93" s="174" t="s">
        <v>267</v>
      </c>
      <c r="DZ93" s="174" t="s">
        <v>267</v>
      </c>
      <c r="EA93" s="174" t="s">
        <v>267</v>
      </c>
      <c r="EB93" s="179">
        <v>39035</v>
      </c>
      <c r="EC93" s="179">
        <v>1118</v>
      </c>
      <c r="ED93" s="179">
        <v>1563</v>
      </c>
      <c r="EE93" s="179">
        <v>39</v>
      </c>
      <c r="EF93" s="179">
        <v>12</v>
      </c>
      <c r="EG93" s="179">
        <v>0</v>
      </c>
      <c r="EH93" s="179">
        <v>41767</v>
      </c>
      <c r="EI93" s="31">
        <v>1</v>
      </c>
      <c r="EJ93" s="31">
        <v>1</v>
      </c>
      <c r="EK93" s="31">
        <v>1</v>
      </c>
      <c r="EL93" s="31">
        <v>24</v>
      </c>
      <c r="EM93" s="31">
        <v>34</v>
      </c>
      <c r="EN93" s="31">
        <v>3</v>
      </c>
      <c r="EO93" s="31">
        <v>232</v>
      </c>
      <c r="EP93" s="31">
        <v>232</v>
      </c>
      <c r="EQ93" s="31" t="s">
        <v>521</v>
      </c>
      <c r="ER93" s="31">
        <v>0</v>
      </c>
      <c r="ES93" s="31">
        <v>755.5</v>
      </c>
      <c r="ET93" s="109">
        <v>12.535211267605634</v>
      </c>
      <c r="EU93" s="113">
        <v>0.3</v>
      </c>
      <c r="EV93" s="31">
        <v>202</v>
      </c>
      <c r="EW93" s="31">
        <v>154</v>
      </c>
      <c r="EX93" s="31">
        <v>154</v>
      </c>
      <c r="EY93" s="66">
        <v>5</v>
      </c>
      <c r="EZ93" s="385" t="s">
        <v>515</v>
      </c>
    </row>
    <row r="94" spans="1:156" ht="54" x14ac:dyDescent="0.25">
      <c r="A94" s="368" t="s">
        <v>89</v>
      </c>
      <c r="B94" s="372" t="s">
        <v>1144</v>
      </c>
      <c r="C94" s="378" t="s">
        <v>89</v>
      </c>
      <c r="D94" s="378" t="s">
        <v>89</v>
      </c>
      <c r="E94" s="378" t="s">
        <v>1145</v>
      </c>
      <c r="F94" s="378" t="s">
        <v>1146</v>
      </c>
      <c r="G94" s="378" t="s">
        <v>271</v>
      </c>
      <c r="H94" s="378" t="s">
        <v>418</v>
      </c>
      <c r="I94" s="378" t="s">
        <v>1147</v>
      </c>
      <c r="J94" s="378" t="s">
        <v>1148</v>
      </c>
      <c r="K94" s="378" t="s">
        <v>1149</v>
      </c>
      <c r="L94" s="378" t="s">
        <v>1150</v>
      </c>
      <c r="M94" s="378" t="s">
        <v>89</v>
      </c>
      <c r="N94" s="378">
        <v>46400</v>
      </c>
      <c r="O94" s="378" t="s">
        <v>1151</v>
      </c>
      <c r="P94" s="378" t="s">
        <v>1152</v>
      </c>
      <c r="Q94" s="378" t="s">
        <v>1153</v>
      </c>
      <c r="R94" s="378" t="s">
        <v>1154</v>
      </c>
      <c r="S94" s="378">
        <v>0</v>
      </c>
      <c r="T94" s="378" t="s">
        <v>1155</v>
      </c>
      <c r="U94" s="378" t="s">
        <v>1155</v>
      </c>
      <c r="V94" s="378" t="s">
        <v>348</v>
      </c>
      <c r="W94" s="365">
        <v>43162</v>
      </c>
      <c r="X94" s="365">
        <v>31603</v>
      </c>
      <c r="Y94" s="365">
        <v>11559</v>
      </c>
      <c r="Z94" s="355">
        <v>4.7105380831718584</v>
      </c>
      <c r="AA94" s="355">
        <v>4.6788075880758804</v>
      </c>
      <c r="AB94" s="325" t="s">
        <v>283</v>
      </c>
      <c r="AC94" s="325">
        <v>1.1801820599674162</v>
      </c>
      <c r="AD94" s="325" t="s">
        <v>1156</v>
      </c>
      <c r="AE94" s="325">
        <v>156</v>
      </c>
      <c r="AF94" s="325">
        <v>9225</v>
      </c>
      <c r="AG94" s="325">
        <v>0</v>
      </c>
      <c r="AH94" s="325">
        <v>6709</v>
      </c>
      <c r="AI94" s="325">
        <v>0</v>
      </c>
      <c r="AJ94" s="146">
        <v>0.98950000000000005</v>
      </c>
      <c r="AK94" s="146">
        <v>0.9667</v>
      </c>
      <c r="AL94" s="146">
        <v>0</v>
      </c>
      <c r="AM94" s="146">
        <v>0</v>
      </c>
      <c r="AN94" s="146">
        <v>0</v>
      </c>
      <c r="AO94" s="146">
        <v>0.93310000000000004</v>
      </c>
      <c r="AP94" s="146">
        <v>0.90259999999999996</v>
      </c>
      <c r="AQ94" s="146">
        <v>0</v>
      </c>
      <c r="AR94" s="156">
        <v>8228373.9500000002</v>
      </c>
      <c r="AS94" s="156">
        <v>3178966.54</v>
      </c>
      <c r="AT94" s="156">
        <v>476844.97</v>
      </c>
      <c r="AU94" s="156">
        <v>3975684.94</v>
      </c>
      <c r="AV94" s="156">
        <v>402929.24</v>
      </c>
      <c r="AW94" s="156">
        <v>0</v>
      </c>
      <c r="AX94" s="157">
        <v>334857.19</v>
      </c>
      <c r="AY94" s="156">
        <v>0</v>
      </c>
      <c r="AZ94" s="156">
        <v>0</v>
      </c>
      <c r="BA94" s="156">
        <v>0</v>
      </c>
      <c r="BB94" s="156">
        <v>71448.42</v>
      </c>
      <c r="BC94" s="156">
        <v>16669105.25</v>
      </c>
      <c r="BD94" s="156">
        <v>0</v>
      </c>
      <c r="BE94" s="156">
        <v>6512010</v>
      </c>
      <c r="BF94" s="156">
        <v>0</v>
      </c>
      <c r="BG94" s="156">
        <v>0</v>
      </c>
      <c r="BH94" s="156">
        <v>0</v>
      </c>
      <c r="BI94" s="156">
        <v>466330.62</v>
      </c>
      <c r="BJ94" s="156">
        <v>3080065.69</v>
      </c>
      <c r="BK94" s="156">
        <v>1160269.29</v>
      </c>
      <c r="BL94" s="156">
        <v>0</v>
      </c>
      <c r="BM94" s="156">
        <v>35777.14</v>
      </c>
      <c r="BN94" s="156">
        <v>347710.59</v>
      </c>
      <c r="BO94" s="156">
        <v>152966.47</v>
      </c>
      <c r="BP94" s="156">
        <v>240431.98</v>
      </c>
      <c r="BQ94" s="156">
        <v>1329706</v>
      </c>
      <c r="BR94" s="156">
        <v>0</v>
      </c>
      <c r="BS94" s="156">
        <v>0</v>
      </c>
      <c r="BT94" s="156">
        <v>0</v>
      </c>
      <c r="BU94" s="156">
        <v>0</v>
      </c>
      <c r="BV94" s="156">
        <v>402763.58</v>
      </c>
      <c r="BW94" s="156">
        <v>0</v>
      </c>
      <c r="BX94" s="156">
        <v>0</v>
      </c>
      <c r="BY94" s="156">
        <v>13728031.359999998</v>
      </c>
      <c r="BZ94" s="156">
        <v>3398808.18</v>
      </c>
      <c r="CA94" s="156">
        <v>2101</v>
      </c>
      <c r="CB94" s="156">
        <v>743439.06</v>
      </c>
      <c r="CC94" s="156">
        <v>369</v>
      </c>
      <c r="CD94" s="156">
        <v>2655369.12</v>
      </c>
      <c r="CE94" s="156">
        <v>1732</v>
      </c>
      <c r="CF94" s="156">
        <v>7638</v>
      </c>
      <c r="CG94" s="156">
        <v>87958</v>
      </c>
      <c r="CH94" s="156">
        <v>450</v>
      </c>
      <c r="CI94" s="156">
        <v>13500</v>
      </c>
      <c r="CJ94" s="156">
        <v>8088</v>
      </c>
      <c r="CK94" s="156">
        <v>101458</v>
      </c>
      <c r="CL94" s="156">
        <v>13191596.628659999</v>
      </c>
      <c r="CM94" s="156">
        <v>2638319.3257320011</v>
      </c>
      <c r="CN94" s="156">
        <v>474897.47863176011</v>
      </c>
      <c r="CO94" s="156">
        <v>16304813.433023758</v>
      </c>
      <c r="CP94" s="168">
        <v>0</v>
      </c>
      <c r="CQ94" s="168">
        <v>0</v>
      </c>
      <c r="CR94" s="168">
        <v>0</v>
      </c>
      <c r="CS94" s="168">
        <v>0</v>
      </c>
      <c r="CT94" s="168">
        <v>0</v>
      </c>
      <c r="CU94" s="168">
        <v>0</v>
      </c>
      <c r="CV94" s="168">
        <v>0</v>
      </c>
      <c r="CW94" s="168">
        <v>0</v>
      </c>
      <c r="CX94" s="168">
        <v>0</v>
      </c>
      <c r="CY94" s="168">
        <v>0</v>
      </c>
      <c r="CZ94" s="168">
        <v>0</v>
      </c>
      <c r="DA94" s="168">
        <v>0</v>
      </c>
      <c r="DB94" s="168">
        <v>0</v>
      </c>
      <c r="DC94" s="168">
        <v>0</v>
      </c>
      <c r="DD94" s="168">
        <v>0</v>
      </c>
      <c r="DE94" s="168">
        <v>0</v>
      </c>
      <c r="DF94" s="168">
        <v>0</v>
      </c>
      <c r="DG94" s="168">
        <v>1453</v>
      </c>
      <c r="DH94" s="168">
        <v>0</v>
      </c>
      <c r="DI94" s="168">
        <v>0</v>
      </c>
      <c r="DJ94" s="168">
        <v>811</v>
      </c>
      <c r="DK94" s="168">
        <v>0</v>
      </c>
      <c r="DL94" s="168">
        <v>0</v>
      </c>
      <c r="DM94" s="168">
        <v>0</v>
      </c>
      <c r="DN94" s="168">
        <v>2264</v>
      </c>
      <c r="DO94" s="168">
        <v>55977</v>
      </c>
      <c r="DP94" s="156">
        <v>5074204.5600000005</v>
      </c>
      <c r="DQ94" s="156">
        <v>1014840.9120000002</v>
      </c>
      <c r="DR94" s="156">
        <v>182671.36416000003</v>
      </c>
      <c r="DS94" s="156">
        <v>6271716.8361600013</v>
      </c>
      <c r="DT94" s="31">
        <v>0</v>
      </c>
      <c r="DU94" s="174">
        <v>0</v>
      </c>
      <c r="DV94" s="174">
        <v>0</v>
      </c>
      <c r="DW94" s="174" t="s">
        <v>267</v>
      </c>
      <c r="DX94" s="174" t="s">
        <v>267</v>
      </c>
      <c r="DY94" s="174">
        <v>0</v>
      </c>
      <c r="DZ94" s="174" t="s">
        <v>267</v>
      </c>
      <c r="EA94" s="174" t="s">
        <v>267</v>
      </c>
      <c r="EB94" s="179">
        <v>9091</v>
      </c>
      <c r="EC94" s="179">
        <v>0</v>
      </c>
      <c r="ED94" s="179">
        <v>1261</v>
      </c>
      <c r="EE94" s="179">
        <v>0</v>
      </c>
      <c r="EF94" s="179">
        <v>0</v>
      </c>
      <c r="EG94" s="179">
        <v>0</v>
      </c>
      <c r="EH94" s="179">
        <v>10352</v>
      </c>
      <c r="EI94" s="31">
        <v>1</v>
      </c>
      <c r="EJ94" s="31">
        <v>1</v>
      </c>
      <c r="EK94" s="31">
        <v>1</v>
      </c>
      <c r="EL94" s="31">
        <v>0</v>
      </c>
      <c r="EM94" s="31">
        <v>9</v>
      </c>
      <c r="EN94" s="31">
        <v>0</v>
      </c>
      <c r="EO94" s="31">
        <v>0</v>
      </c>
      <c r="EP94" s="31">
        <v>0</v>
      </c>
      <c r="EQ94" s="31" t="s">
        <v>1157</v>
      </c>
      <c r="ER94" s="31">
        <v>0</v>
      </c>
      <c r="ES94" s="31">
        <v>215.74999999999997</v>
      </c>
      <c r="ET94" s="109">
        <v>20.100000000000001</v>
      </c>
      <c r="EU94" s="113">
        <v>0.2</v>
      </c>
      <c r="EV94" s="31">
        <v>39</v>
      </c>
      <c r="EW94" s="31">
        <v>56</v>
      </c>
      <c r="EX94" s="31">
        <v>56</v>
      </c>
      <c r="EY94" s="66">
        <v>3</v>
      </c>
      <c r="EZ94" s="385" t="s">
        <v>598</v>
      </c>
    </row>
    <row r="95" spans="1:156" ht="27" x14ac:dyDescent="0.25">
      <c r="A95" s="368" t="s">
        <v>1159</v>
      </c>
      <c r="B95" s="372" t="s">
        <v>1158</v>
      </c>
      <c r="C95" s="378" t="s">
        <v>1159</v>
      </c>
      <c r="D95" s="378" t="s">
        <v>1159</v>
      </c>
      <c r="E95" s="378" t="s">
        <v>1160</v>
      </c>
      <c r="F95" s="378" t="s">
        <v>591</v>
      </c>
      <c r="G95" s="378" t="s">
        <v>271</v>
      </c>
      <c r="H95" s="378" t="s">
        <v>418</v>
      </c>
      <c r="I95" s="378" t="s">
        <v>617</v>
      </c>
      <c r="J95" s="378" t="s">
        <v>1161</v>
      </c>
      <c r="K95" s="378" t="s">
        <v>1162</v>
      </c>
      <c r="L95" s="378" t="s">
        <v>1163</v>
      </c>
      <c r="M95" s="378" t="s">
        <v>1159</v>
      </c>
      <c r="N95" s="378">
        <v>46760</v>
      </c>
      <c r="O95" s="378" t="s">
        <v>1164</v>
      </c>
      <c r="P95" s="378" t="s">
        <v>1165</v>
      </c>
      <c r="Q95" s="378" t="s">
        <v>1166</v>
      </c>
      <c r="R95" s="378" t="s">
        <v>1167</v>
      </c>
      <c r="S95" s="378">
        <v>0</v>
      </c>
      <c r="T95" s="378" t="s">
        <v>1168</v>
      </c>
      <c r="U95" s="378" t="s">
        <v>1168</v>
      </c>
      <c r="V95" s="378" t="s">
        <v>412</v>
      </c>
      <c r="W95" s="365">
        <v>10152</v>
      </c>
      <c r="X95" s="365">
        <v>8895</v>
      </c>
      <c r="Y95" s="365">
        <v>1257</v>
      </c>
      <c r="Z95" s="355">
        <v>3.7217573221757321</v>
      </c>
      <c r="AA95" s="355">
        <v>4.1794977356937011</v>
      </c>
      <c r="AB95" s="325" t="s">
        <v>283</v>
      </c>
      <c r="AC95" s="325">
        <v>3.5007577760952646</v>
      </c>
      <c r="AD95" s="325" t="s">
        <v>1169</v>
      </c>
      <c r="AE95" s="325">
        <v>17</v>
      </c>
      <c r="AF95" s="325">
        <v>2429</v>
      </c>
      <c r="AG95" s="325">
        <v>0</v>
      </c>
      <c r="AH95" s="325">
        <v>2390</v>
      </c>
      <c r="AI95" s="325">
        <v>0</v>
      </c>
      <c r="AJ95" s="146">
        <v>0.99399999999999999</v>
      </c>
      <c r="AK95" s="146">
        <v>0.99270000000000003</v>
      </c>
      <c r="AL95" s="146">
        <v>0</v>
      </c>
      <c r="AM95" s="146">
        <v>0</v>
      </c>
      <c r="AN95" s="146">
        <v>0</v>
      </c>
      <c r="AO95" s="146">
        <v>0.97770000000000001</v>
      </c>
      <c r="AP95" s="146">
        <v>0.95840000000000003</v>
      </c>
      <c r="AQ95" s="146">
        <v>0</v>
      </c>
      <c r="AR95" s="156">
        <v>1209403.45</v>
      </c>
      <c r="AS95" s="156">
        <v>269114.90999999997</v>
      </c>
      <c r="AT95" s="156">
        <v>72924.679999999993</v>
      </c>
      <c r="AU95" s="156">
        <v>158546.01</v>
      </c>
      <c r="AV95" s="156">
        <v>41063.550000000003</v>
      </c>
      <c r="AW95" s="156">
        <v>0</v>
      </c>
      <c r="AX95" s="157">
        <v>10569.73</v>
      </c>
      <c r="AY95" s="156">
        <v>0</v>
      </c>
      <c r="AZ95" s="156">
        <v>0</v>
      </c>
      <c r="BA95" s="156">
        <v>0</v>
      </c>
      <c r="BB95" s="156">
        <v>0</v>
      </c>
      <c r="BC95" s="156">
        <v>1761622.3299999998</v>
      </c>
      <c r="BD95" s="156">
        <v>0</v>
      </c>
      <c r="BE95" s="156">
        <v>688957</v>
      </c>
      <c r="BF95" s="156">
        <v>0</v>
      </c>
      <c r="BG95" s="156">
        <v>0</v>
      </c>
      <c r="BH95" s="156">
        <v>0</v>
      </c>
      <c r="BI95" s="156">
        <v>162250.67000000001</v>
      </c>
      <c r="BJ95" s="156">
        <v>224942.4</v>
      </c>
      <c r="BK95" s="156">
        <v>0</v>
      </c>
      <c r="BL95" s="156">
        <v>0</v>
      </c>
      <c r="BM95" s="156">
        <v>0</v>
      </c>
      <c r="BN95" s="156">
        <v>85455</v>
      </c>
      <c r="BO95" s="156">
        <v>118600</v>
      </c>
      <c r="BP95" s="156">
        <v>197400</v>
      </c>
      <c r="BQ95" s="156">
        <v>0</v>
      </c>
      <c r="BR95" s="156">
        <v>0</v>
      </c>
      <c r="BS95" s="156">
        <v>0</v>
      </c>
      <c r="BT95" s="156">
        <v>0</v>
      </c>
      <c r="BU95" s="156">
        <v>0</v>
      </c>
      <c r="BV95" s="156">
        <v>83450</v>
      </c>
      <c r="BW95" s="156">
        <v>0</v>
      </c>
      <c r="BX95" s="156">
        <v>0</v>
      </c>
      <c r="BY95" s="156">
        <v>1561055.0699999998</v>
      </c>
      <c r="BZ95" s="156">
        <v>3318270.68</v>
      </c>
      <c r="CA95" s="156">
        <v>2056</v>
      </c>
      <c r="CB95" s="156">
        <v>1389965.43</v>
      </c>
      <c r="CC95" s="156">
        <v>1318</v>
      </c>
      <c r="CD95" s="156">
        <v>1928305.2500000002</v>
      </c>
      <c r="CE95" s="156">
        <v>738</v>
      </c>
      <c r="CF95" s="156">
        <v>3972</v>
      </c>
      <c r="CG95" s="156">
        <v>59580</v>
      </c>
      <c r="CH95" s="156">
        <v>11</v>
      </c>
      <c r="CI95" s="156">
        <v>350</v>
      </c>
      <c r="CJ95" s="156">
        <v>3983</v>
      </c>
      <c r="CK95" s="156">
        <v>59930</v>
      </c>
      <c r="CL95" s="156">
        <v>3429657.0359999998</v>
      </c>
      <c r="CM95" s="156">
        <v>685931.40720000002</v>
      </c>
      <c r="CN95" s="156">
        <v>123467.65329599999</v>
      </c>
      <c r="CO95" s="156">
        <v>4239056.096496</v>
      </c>
      <c r="CP95" s="168">
        <v>0</v>
      </c>
      <c r="CQ95" s="168">
        <v>0</v>
      </c>
      <c r="CR95" s="168">
        <v>0</v>
      </c>
      <c r="CS95" s="168">
        <v>0</v>
      </c>
      <c r="CT95" s="168">
        <v>0</v>
      </c>
      <c r="CU95" s="168">
        <v>0</v>
      </c>
      <c r="CV95" s="168">
        <v>0</v>
      </c>
      <c r="CW95" s="168">
        <v>0</v>
      </c>
      <c r="CX95" s="168">
        <v>0</v>
      </c>
      <c r="CY95" s="168">
        <v>0</v>
      </c>
      <c r="CZ95" s="168">
        <v>0</v>
      </c>
      <c r="DA95" s="168">
        <v>0</v>
      </c>
      <c r="DB95" s="168">
        <v>0</v>
      </c>
      <c r="DC95" s="168">
        <v>0</v>
      </c>
      <c r="DD95" s="168">
        <v>0</v>
      </c>
      <c r="DE95" s="168">
        <v>0</v>
      </c>
      <c r="DF95" s="168">
        <v>0</v>
      </c>
      <c r="DG95" s="168">
        <v>0</v>
      </c>
      <c r="DH95" s="168">
        <v>0</v>
      </c>
      <c r="DI95" s="168">
        <v>0</v>
      </c>
      <c r="DJ95" s="168">
        <v>0</v>
      </c>
      <c r="DK95" s="168">
        <v>0</v>
      </c>
      <c r="DL95" s="168">
        <v>0</v>
      </c>
      <c r="DM95" s="168">
        <v>0</v>
      </c>
      <c r="DN95" s="168">
        <v>0</v>
      </c>
      <c r="DO95" s="168">
        <v>0</v>
      </c>
      <c r="DP95" s="156">
        <v>0</v>
      </c>
      <c r="DQ95" s="156">
        <v>0</v>
      </c>
      <c r="DR95" s="156">
        <v>0</v>
      </c>
      <c r="DS95" s="156">
        <v>0</v>
      </c>
      <c r="DT95" s="31">
        <v>0</v>
      </c>
      <c r="DU95" s="174">
        <v>0</v>
      </c>
      <c r="DV95" s="174">
        <v>0</v>
      </c>
      <c r="DW95" s="174">
        <v>0</v>
      </c>
      <c r="DX95" s="174" t="s">
        <v>267</v>
      </c>
      <c r="DY95" s="174">
        <v>0</v>
      </c>
      <c r="DZ95" s="174" t="s">
        <v>267</v>
      </c>
      <c r="EA95" s="174" t="s">
        <v>267</v>
      </c>
      <c r="EB95" s="179">
        <v>3972</v>
      </c>
      <c r="EC95" s="179">
        <v>0</v>
      </c>
      <c r="ED95" s="179">
        <v>11</v>
      </c>
      <c r="EE95" s="179">
        <v>0</v>
      </c>
      <c r="EF95" s="179">
        <v>0</v>
      </c>
      <c r="EG95" s="179">
        <v>0</v>
      </c>
      <c r="EH95" s="179">
        <v>3983</v>
      </c>
      <c r="EI95" s="31">
        <v>1</v>
      </c>
      <c r="EJ95" s="31">
        <v>1</v>
      </c>
      <c r="EK95" s="31">
        <v>1</v>
      </c>
      <c r="EL95" s="31">
        <v>0</v>
      </c>
      <c r="EM95" s="31">
        <v>6</v>
      </c>
      <c r="EN95" s="31">
        <v>1</v>
      </c>
      <c r="EO95" s="31">
        <v>20</v>
      </c>
      <c r="EP95" s="31">
        <v>0</v>
      </c>
      <c r="EQ95" s="31">
        <v>0</v>
      </c>
      <c r="ER95" s="31">
        <v>0</v>
      </c>
      <c r="ES95" s="31">
        <v>114.25</v>
      </c>
      <c r="ET95" s="109">
        <v>15</v>
      </c>
      <c r="EU95" s="113">
        <v>0.3</v>
      </c>
      <c r="EV95" s="31">
        <v>17</v>
      </c>
      <c r="EW95" s="31">
        <v>105</v>
      </c>
      <c r="EX95" s="31">
        <v>105</v>
      </c>
      <c r="EY95" s="66">
        <v>4</v>
      </c>
      <c r="EZ95" s="385" t="s">
        <v>598</v>
      </c>
    </row>
    <row r="96" spans="1:156" x14ac:dyDescent="0.25">
      <c r="A96" s="368" t="s">
        <v>1171</v>
      </c>
      <c r="B96" s="372" t="s">
        <v>1170</v>
      </c>
      <c r="C96" s="378" t="s">
        <v>1171</v>
      </c>
      <c r="D96" s="378" t="s">
        <v>1171</v>
      </c>
      <c r="E96" s="378" t="s">
        <v>1172</v>
      </c>
      <c r="F96" s="378" t="s">
        <v>433</v>
      </c>
      <c r="G96" s="378" t="s">
        <v>306</v>
      </c>
      <c r="H96" s="378" t="s">
        <v>290</v>
      </c>
      <c r="I96" s="378" t="s">
        <v>605</v>
      </c>
      <c r="J96" s="378" t="s">
        <v>1173</v>
      </c>
      <c r="K96" s="378" t="s">
        <v>1174</v>
      </c>
      <c r="L96" s="378" t="s">
        <v>1175</v>
      </c>
      <c r="M96" s="378" t="s">
        <v>1171</v>
      </c>
      <c r="N96" s="378">
        <v>49400</v>
      </c>
      <c r="O96" s="378" t="s">
        <v>1176</v>
      </c>
      <c r="P96" s="378" t="s">
        <v>1177</v>
      </c>
      <c r="Q96" s="378">
        <v>3767685016</v>
      </c>
      <c r="R96" s="378" t="s">
        <v>1178</v>
      </c>
      <c r="S96" s="378">
        <v>0</v>
      </c>
      <c r="T96" s="378" t="s">
        <v>1179</v>
      </c>
      <c r="U96" s="378" t="s">
        <v>1180</v>
      </c>
      <c r="V96" s="378" t="s">
        <v>348</v>
      </c>
      <c r="W96" s="365">
        <v>22391</v>
      </c>
      <c r="X96" s="365">
        <v>22169</v>
      </c>
      <c r="Y96" s="365">
        <v>222</v>
      </c>
      <c r="Z96" s="355">
        <v>4.1867799811142588</v>
      </c>
      <c r="AA96" s="355">
        <v>4.1009157509157506</v>
      </c>
      <c r="AB96" s="325" t="s">
        <v>283</v>
      </c>
      <c r="AC96" s="325">
        <v>1.9360664398410998</v>
      </c>
      <c r="AD96" s="325" t="s">
        <v>1181</v>
      </c>
      <c r="AE96" s="325">
        <v>28</v>
      </c>
      <c r="AF96" s="325">
        <v>5460</v>
      </c>
      <c r="AG96" s="325">
        <v>0</v>
      </c>
      <c r="AH96" s="325">
        <v>5295</v>
      </c>
      <c r="AI96" s="325">
        <v>0</v>
      </c>
      <c r="AJ96" s="146">
        <v>0.9887999999999999</v>
      </c>
      <c r="AK96" s="146">
        <v>0.94720000000000004</v>
      </c>
      <c r="AL96" s="146">
        <v>0.97609999999999997</v>
      </c>
      <c r="AM96" s="146">
        <v>0</v>
      </c>
      <c r="AN96" s="146">
        <v>0</v>
      </c>
      <c r="AO96" s="146">
        <v>0.96499999999999997</v>
      </c>
      <c r="AP96" s="146">
        <v>0.91990000000000005</v>
      </c>
      <c r="AQ96" s="146">
        <v>0</v>
      </c>
      <c r="AR96" s="156">
        <v>5464515</v>
      </c>
      <c r="AS96" s="156">
        <v>1016491</v>
      </c>
      <c r="AT96" s="156">
        <v>152471</v>
      </c>
      <c r="AU96" s="156">
        <v>1147549</v>
      </c>
      <c r="AV96" s="156">
        <v>175170</v>
      </c>
      <c r="AW96" s="156">
        <v>0</v>
      </c>
      <c r="AX96" s="157">
        <v>373034</v>
      </c>
      <c r="AY96" s="156">
        <v>0</v>
      </c>
      <c r="AZ96" s="156">
        <v>0</v>
      </c>
      <c r="BA96" s="156">
        <v>0</v>
      </c>
      <c r="BB96" s="156">
        <v>0</v>
      </c>
      <c r="BC96" s="156">
        <v>8329230</v>
      </c>
      <c r="BD96" s="156">
        <v>11400</v>
      </c>
      <c r="BE96" s="156">
        <v>5219023.41</v>
      </c>
      <c r="BF96" s="156">
        <v>0</v>
      </c>
      <c r="BG96" s="156">
        <v>0</v>
      </c>
      <c r="BH96" s="156">
        <v>0</v>
      </c>
      <c r="BI96" s="156">
        <v>886827.5</v>
      </c>
      <c r="BJ96" s="156">
        <v>1493537.5</v>
      </c>
      <c r="BK96" s="156">
        <v>0</v>
      </c>
      <c r="BL96" s="156">
        <v>0</v>
      </c>
      <c r="BM96" s="156">
        <v>118400</v>
      </c>
      <c r="BN96" s="156">
        <v>190455.9</v>
      </c>
      <c r="BO96" s="156">
        <v>651180</v>
      </c>
      <c r="BP96" s="156">
        <v>15370</v>
      </c>
      <c r="BQ96" s="156">
        <v>0</v>
      </c>
      <c r="BR96" s="156">
        <v>0</v>
      </c>
      <c r="BS96" s="156">
        <v>0</v>
      </c>
      <c r="BT96" s="156">
        <v>0</v>
      </c>
      <c r="BU96" s="156">
        <v>0</v>
      </c>
      <c r="BV96" s="156">
        <v>1034841.21</v>
      </c>
      <c r="BW96" s="156">
        <v>0</v>
      </c>
      <c r="BX96" s="156">
        <v>0</v>
      </c>
      <c r="BY96" s="156">
        <v>9621035.5199999996</v>
      </c>
      <c r="BZ96" s="156">
        <v>19997226</v>
      </c>
      <c r="CA96" s="156">
        <v>4990</v>
      </c>
      <c r="CB96" s="156">
        <v>3528230.4</v>
      </c>
      <c r="CC96" s="156">
        <v>2656</v>
      </c>
      <c r="CD96" s="156">
        <v>16468995.6</v>
      </c>
      <c r="CE96" s="156">
        <v>2334</v>
      </c>
      <c r="CF96" s="156">
        <v>8131</v>
      </c>
      <c r="CG96" s="156">
        <v>182532</v>
      </c>
      <c r="CH96" s="156">
        <v>94</v>
      </c>
      <c r="CI96" s="156">
        <v>1920</v>
      </c>
      <c r="CJ96" s="156">
        <v>8225</v>
      </c>
      <c r="CK96" s="156">
        <v>184452</v>
      </c>
      <c r="CL96" s="156">
        <v>8182567.4400000004</v>
      </c>
      <c r="CM96" s="156">
        <v>1636513.4880000001</v>
      </c>
      <c r="CN96" s="156">
        <v>294572.42784000002</v>
      </c>
      <c r="CO96" s="156">
        <v>10113653.355840001</v>
      </c>
      <c r="CP96" s="168">
        <v>0</v>
      </c>
      <c r="CQ96" s="168">
        <v>0</v>
      </c>
      <c r="CR96" s="168">
        <v>0</v>
      </c>
      <c r="CS96" s="168">
        <v>0</v>
      </c>
      <c r="CT96" s="168">
        <v>0</v>
      </c>
      <c r="CU96" s="168">
        <v>0</v>
      </c>
      <c r="CV96" s="168">
        <v>0</v>
      </c>
      <c r="CW96" s="168">
        <v>0</v>
      </c>
      <c r="CX96" s="168">
        <v>0</v>
      </c>
      <c r="CY96" s="168">
        <v>0</v>
      </c>
      <c r="CZ96" s="168">
        <v>0</v>
      </c>
      <c r="DA96" s="168">
        <v>0</v>
      </c>
      <c r="DB96" s="168">
        <v>0</v>
      </c>
      <c r="DC96" s="168">
        <v>0</v>
      </c>
      <c r="DD96" s="168">
        <v>0</v>
      </c>
      <c r="DE96" s="168">
        <v>0</v>
      </c>
      <c r="DF96" s="168">
        <v>0</v>
      </c>
      <c r="DG96" s="168">
        <v>0</v>
      </c>
      <c r="DH96" s="168">
        <v>0</v>
      </c>
      <c r="DI96" s="168">
        <v>0</v>
      </c>
      <c r="DJ96" s="168">
        <v>8</v>
      </c>
      <c r="DK96" s="168">
        <v>0</v>
      </c>
      <c r="DL96" s="168">
        <v>0</v>
      </c>
      <c r="DM96" s="168">
        <v>0</v>
      </c>
      <c r="DN96" s="168">
        <v>8</v>
      </c>
      <c r="DO96" s="168">
        <v>545</v>
      </c>
      <c r="DP96" s="156">
        <v>56920.800000000003</v>
      </c>
      <c r="DQ96" s="156">
        <v>11384.160000000002</v>
      </c>
      <c r="DR96" s="156">
        <v>2049.1487999999999</v>
      </c>
      <c r="DS96" s="156">
        <v>70354.108800000002</v>
      </c>
      <c r="DT96" s="31" t="s">
        <v>267</v>
      </c>
      <c r="DU96" s="174">
        <v>0</v>
      </c>
      <c r="DV96" s="174">
        <v>0</v>
      </c>
      <c r="DW96" s="174" t="s">
        <v>267</v>
      </c>
      <c r="DX96" s="174" t="s">
        <v>267</v>
      </c>
      <c r="DY96" s="174">
        <v>0</v>
      </c>
      <c r="DZ96" s="174">
        <v>0</v>
      </c>
      <c r="EA96" s="174" t="s">
        <v>267</v>
      </c>
      <c r="EB96" s="179">
        <v>8131</v>
      </c>
      <c r="EC96" s="179">
        <v>0</v>
      </c>
      <c r="ED96" s="179">
        <v>102</v>
      </c>
      <c r="EE96" s="179">
        <v>0</v>
      </c>
      <c r="EF96" s="179">
        <v>0</v>
      </c>
      <c r="EG96" s="179">
        <v>0</v>
      </c>
      <c r="EH96" s="179">
        <v>8233</v>
      </c>
      <c r="EI96" s="31">
        <v>0</v>
      </c>
      <c r="EJ96" s="31">
        <v>0</v>
      </c>
      <c r="EK96" s="31">
        <v>0</v>
      </c>
      <c r="EL96" s="31" t="e">
        <v>#DIV/0!</v>
      </c>
      <c r="EM96" s="31">
        <v>16</v>
      </c>
      <c r="EN96" s="31">
        <v>2</v>
      </c>
      <c r="EO96" s="31">
        <v>56</v>
      </c>
      <c r="EP96" s="31">
        <v>49</v>
      </c>
      <c r="EQ96" s="31">
        <v>0</v>
      </c>
      <c r="ER96" s="31">
        <v>0</v>
      </c>
      <c r="ES96" s="31">
        <v>195.4</v>
      </c>
      <c r="ET96" s="109">
        <v>14.25</v>
      </c>
      <c r="EU96" s="113">
        <v>0.3</v>
      </c>
      <c r="EV96" s="31">
        <v>23</v>
      </c>
      <c r="EW96" s="31">
        <v>91</v>
      </c>
      <c r="EX96" s="31">
        <v>91</v>
      </c>
      <c r="EY96" s="66">
        <v>9</v>
      </c>
      <c r="EZ96" s="385" t="s">
        <v>598</v>
      </c>
    </row>
    <row r="97" spans="1:156" ht="30" x14ac:dyDescent="0.25">
      <c r="A97" s="368" t="s">
        <v>1465</v>
      </c>
      <c r="B97" s="373" t="s">
        <v>1464</v>
      </c>
      <c r="C97" s="378" t="s">
        <v>1465</v>
      </c>
      <c r="D97" s="378" t="s">
        <v>1465</v>
      </c>
      <c r="E97" s="378" t="s">
        <v>604</v>
      </c>
      <c r="F97" s="378" t="s">
        <v>591</v>
      </c>
      <c r="G97" s="378" t="s">
        <v>574</v>
      </c>
      <c r="H97" s="378" t="s">
        <v>1466</v>
      </c>
      <c r="I97" s="378" t="s">
        <v>719</v>
      </c>
      <c r="J97" s="378" t="s">
        <v>1467</v>
      </c>
      <c r="K97" s="378" t="s">
        <v>1468</v>
      </c>
      <c r="L97" s="378" t="s">
        <v>1469</v>
      </c>
      <c r="M97" s="378" t="s">
        <v>1465</v>
      </c>
      <c r="N97" s="378">
        <v>49750</v>
      </c>
      <c r="O97" s="378" t="s">
        <v>1470</v>
      </c>
      <c r="P97" s="378" t="s">
        <v>1471</v>
      </c>
      <c r="Q97" s="378" t="s">
        <v>1472</v>
      </c>
      <c r="R97" s="378" t="s">
        <v>1473</v>
      </c>
      <c r="S97" s="378">
        <v>0</v>
      </c>
      <c r="T97" s="378" t="s">
        <v>1474</v>
      </c>
      <c r="U97" s="378" t="s">
        <v>1475</v>
      </c>
      <c r="V97" s="378" t="s">
        <v>1476</v>
      </c>
      <c r="W97" s="365">
        <v>10355</v>
      </c>
      <c r="X97" s="365">
        <v>1393</v>
      </c>
      <c r="Y97" s="365">
        <v>8962</v>
      </c>
      <c r="Z97" s="355">
        <v>3.4480198019801982</v>
      </c>
      <c r="AA97" s="355">
        <v>4.4007649808754783</v>
      </c>
      <c r="AB97" s="325" t="s">
        <v>397</v>
      </c>
      <c r="AC97" s="325">
        <v>1.9760918525249638</v>
      </c>
      <c r="AD97" s="325" t="s">
        <v>1477</v>
      </c>
      <c r="AE97" s="325">
        <v>46</v>
      </c>
      <c r="AF97" s="325">
        <v>2353</v>
      </c>
      <c r="AG97" s="325">
        <v>0</v>
      </c>
      <c r="AH97" s="325">
        <v>404</v>
      </c>
      <c r="AI97" s="325">
        <v>0</v>
      </c>
      <c r="AJ97" s="146">
        <v>0.99069999999999991</v>
      </c>
      <c r="AK97" s="146">
        <v>0.92130000000000001</v>
      </c>
      <c r="AL97" s="146">
        <v>0</v>
      </c>
      <c r="AM97" s="146">
        <v>0</v>
      </c>
      <c r="AN97" s="146">
        <v>0</v>
      </c>
      <c r="AO97" s="146">
        <v>0.90049999999999997</v>
      </c>
      <c r="AP97" s="146">
        <v>0.7853</v>
      </c>
      <c r="AQ97" s="146">
        <v>0</v>
      </c>
      <c r="AR97" s="156">
        <v>198213.13</v>
      </c>
      <c r="AS97" s="156">
        <v>53743.45</v>
      </c>
      <c r="AT97" s="156">
        <v>8062.18</v>
      </c>
      <c r="AU97" s="156">
        <v>36865.440000000002</v>
      </c>
      <c r="AV97" s="156">
        <v>21454.799999999999</v>
      </c>
      <c r="AW97" s="156">
        <v>0</v>
      </c>
      <c r="AX97" s="156">
        <v>12207.66</v>
      </c>
      <c r="AY97" s="156">
        <v>0</v>
      </c>
      <c r="AZ97" s="156">
        <v>1056.8699999999999</v>
      </c>
      <c r="BA97" s="156">
        <v>0</v>
      </c>
      <c r="BB97" s="156">
        <v>0</v>
      </c>
      <c r="BC97" s="162">
        <v>331603.52999999997</v>
      </c>
      <c r="BD97" s="156">
        <v>0</v>
      </c>
      <c r="BE97" s="156">
        <v>268865.84999999998</v>
      </c>
      <c r="BF97" s="156">
        <v>0</v>
      </c>
      <c r="BG97" s="156">
        <v>0</v>
      </c>
      <c r="BH97" s="156">
        <v>0</v>
      </c>
      <c r="BI97" s="156">
        <v>0</v>
      </c>
      <c r="BJ97" s="156">
        <v>540316.18999999994</v>
      </c>
      <c r="BK97" s="156">
        <v>0</v>
      </c>
      <c r="BL97" s="156">
        <v>0</v>
      </c>
      <c r="BM97" s="156">
        <v>0</v>
      </c>
      <c r="BN97" s="156">
        <v>15283</v>
      </c>
      <c r="BO97" s="156">
        <v>14939.21</v>
      </c>
      <c r="BP97" s="156">
        <v>15477.21</v>
      </c>
      <c r="BQ97" s="156">
        <v>0</v>
      </c>
      <c r="BR97" s="156">
        <v>0</v>
      </c>
      <c r="BS97" s="156">
        <v>0</v>
      </c>
      <c r="BT97" s="156">
        <v>0</v>
      </c>
      <c r="BU97" s="156">
        <v>0</v>
      </c>
      <c r="BV97" s="156">
        <v>262263.38</v>
      </c>
      <c r="BW97" s="156">
        <v>0</v>
      </c>
      <c r="BX97" s="156">
        <v>0</v>
      </c>
      <c r="BY97" s="156">
        <v>1117144.8399999999</v>
      </c>
      <c r="BZ97" s="156">
        <v>493713.82</v>
      </c>
      <c r="CA97" s="156">
        <v>1002</v>
      </c>
      <c r="CB97" s="156">
        <v>90312.48</v>
      </c>
      <c r="CC97" s="156">
        <v>177</v>
      </c>
      <c r="CD97" s="156">
        <v>403401.34</v>
      </c>
      <c r="CE97" s="156">
        <v>825</v>
      </c>
      <c r="CF97" s="156">
        <v>708</v>
      </c>
      <c r="CG97" s="156">
        <v>12744</v>
      </c>
      <c r="CH97" s="156">
        <v>4</v>
      </c>
      <c r="CI97" s="156">
        <v>60</v>
      </c>
      <c r="CJ97" s="156">
        <v>712</v>
      </c>
      <c r="CK97" s="156">
        <v>12804</v>
      </c>
      <c r="CL97" s="156">
        <v>367080.00000000006</v>
      </c>
      <c r="CM97" s="156">
        <v>73416.000000000015</v>
      </c>
      <c r="CN97" s="156">
        <v>13214.88</v>
      </c>
      <c r="CO97" s="156">
        <v>453710.88000000006</v>
      </c>
      <c r="CP97" s="168">
        <v>0</v>
      </c>
      <c r="CQ97" s="168">
        <v>0</v>
      </c>
      <c r="CR97" s="168">
        <v>0</v>
      </c>
      <c r="CS97" s="168">
        <v>0</v>
      </c>
      <c r="CT97" s="168">
        <v>0</v>
      </c>
      <c r="CU97" s="168">
        <v>0</v>
      </c>
      <c r="CV97" s="168">
        <v>0</v>
      </c>
      <c r="CW97" s="168">
        <v>0</v>
      </c>
      <c r="CX97" s="168">
        <v>0</v>
      </c>
      <c r="CY97" s="168">
        <v>0</v>
      </c>
      <c r="CZ97" s="168">
        <v>0</v>
      </c>
      <c r="DA97" s="168">
        <v>0</v>
      </c>
      <c r="DB97" s="168">
        <v>0</v>
      </c>
      <c r="DC97" s="168">
        <v>0</v>
      </c>
      <c r="DD97" s="168">
        <v>0</v>
      </c>
      <c r="DE97" s="168">
        <v>0</v>
      </c>
      <c r="DF97" s="168">
        <v>0</v>
      </c>
      <c r="DG97" s="168">
        <v>0</v>
      </c>
      <c r="DH97" s="168">
        <v>0</v>
      </c>
      <c r="DI97" s="168">
        <v>0</v>
      </c>
      <c r="DJ97" s="168">
        <v>0</v>
      </c>
      <c r="DK97" s="168">
        <v>0</v>
      </c>
      <c r="DL97" s="168">
        <v>0</v>
      </c>
      <c r="DM97" s="168">
        <v>0</v>
      </c>
      <c r="DN97" s="168">
        <v>0</v>
      </c>
      <c r="DO97" s="168">
        <v>0</v>
      </c>
      <c r="DP97" s="156">
        <v>0</v>
      </c>
      <c r="DQ97" s="156">
        <v>0</v>
      </c>
      <c r="DR97" s="156">
        <v>0</v>
      </c>
      <c r="DS97" s="156">
        <v>0</v>
      </c>
      <c r="DT97" s="31">
        <v>0</v>
      </c>
      <c r="DU97" s="174">
        <v>0</v>
      </c>
      <c r="DV97" s="174" t="s">
        <v>267</v>
      </c>
      <c r="DW97" s="174" t="s">
        <v>267</v>
      </c>
      <c r="DX97" s="174" t="s">
        <v>267</v>
      </c>
      <c r="DY97" s="174" t="s">
        <v>267</v>
      </c>
      <c r="DZ97" s="174">
        <v>0</v>
      </c>
      <c r="EA97" s="174">
        <v>0</v>
      </c>
      <c r="EB97" s="179">
        <v>708</v>
      </c>
      <c r="EC97" s="179">
        <v>0</v>
      </c>
      <c r="ED97" s="179">
        <v>4</v>
      </c>
      <c r="EE97" s="179">
        <v>0</v>
      </c>
      <c r="EF97" s="179">
        <v>0</v>
      </c>
      <c r="EG97" s="179">
        <v>0</v>
      </c>
      <c r="EH97" s="180">
        <v>712</v>
      </c>
      <c r="EI97" s="31">
        <v>0</v>
      </c>
      <c r="EJ97" s="31">
        <v>0</v>
      </c>
      <c r="EK97" s="31">
        <v>0</v>
      </c>
      <c r="EL97" s="31" t="e">
        <v>#DIV/0!</v>
      </c>
      <c r="EM97" s="31">
        <v>3</v>
      </c>
      <c r="EN97" s="31">
        <v>2</v>
      </c>
      <c r="EO97" s="31">
        <v>5</v>
      </c>
      <c r="EP97" s="31">
        <v>4</v>
      </c>
      <c r="EQ97" s="31" t="s">
        <v>1478</v>
      </c>
      <c r="ER97" s="31">
        <v>0</v>
      </c>
      <c r="ES97" s="31">
        <v>14</v>
      </c>
      <c r="ET97" s="31">
        <v>16.5</v>
      </c>
      <c r="EU97" s="31">
        <v>0.2</v>
      </c>
      <c r="EV97" s="31">
        <v>4</v>
      </c>
      <c r="EW97" s="31">
        <v>56</v>
      </c>
      <c r="EX97" s="31">
        <v>56</v>
      </c>
      <c r="EY97" s="31">
        <v>0</v>
      </c>
      <c r="EZ97" s="385" t="s">
        <v>598</v>
      </c>
    </row>
    <row r="98" spans="1:156" ht="40.5" x14ac:dyDescent="0.25">
      <c r="A98" s="368" t="s">
        <v>1878</v>
      </c>
      <c r="B98" s="373" t="s">
        <v>1877</v>
      </c>
      <c r="C98" s="378" t="s">
        <v>1878</v>
      </c>
      <c r="D98" s="378" t="s">
        <v>1878</v>
      </c>
      <c r="E98" s="378" t="s">
        <v>604</v>
      </c>
      <c r="F98" s="378" t="s">
        <v>591</v>
      </c>
      <c r="G98" s="378" t="s">
        <v>1798</v>
      </c>
      <c r="H98" s="378" t="s">
        <v>1879</v>
      </c>
      <c r="I98" s="378" t="s">
        <v>1880</v>
      </c>
      <c r="J98" s="378" t="s">
        <v>1881</v>
      </c>
      <c r="K98" s="378" t="s">
        <v>1882</v>
      </c>
      <c r="L98" s="378" t="s">
        <v>1883</v>
      </c>
      <c r="M98" s="378" t="s">
        <v>1878</v>
      </c>
      <c r="N98" s="378">
        <v>48450</v>
      </c>
      <c r="O98" s="378" t="s">
        <v>1884</v>
      </c>
      <c r="P98" s="378" t="s">
        <v>1885</v>
      </c>
      <c r="Q98" s="378">
        <v>3222969770</v>
      </c>
      <c r="R98" s="378" t="s">
        <v>1886</v>
      </c>
      <c r="S98" s="378">
        <v>0</v>
      </c>
      <c r="T98" s="378" t="s">
        <v>1887</v>
      </c>
      <c r="U98" s="378" t="s">
        <v>1888</v>
      </c>
      <c r="V98" s="378" t="s">
        <v>1889</v>
      </c>
      <c r="W98" s="365">
        <v>37813</v>
      </c>
      <c r="X98" s="365">
        <v>9976</v>
      </c>
      <c r="Y98" s="365">
        <v>27837</v>
      </c>
      <c r="Z98" s="355">
        <v>4.1036610448375157</v>
      </c>
      <c r="AA98" s="355">
        <v>4.2448361023798835</v>
      </c>
      <c r="AB98" s="325" t="s">
        <v>397</v>
      </c>
      <c r="AC98" s="325">
        <v>2.1139022775038985</v>
      </c>
      <c r="AD98" s="325" t="s">
        <v>1890</v>
      </c>
      <c r="AE98" s="325">
        <v>185</v>
      </c>
      <c r="AF98" s="325">
        <v>8908</v>
      </c>
      <c r="AG98" s="325">
        <v>0</v>
      </c>
      <c r="AH98" s="325">
        <v>2431</v>
      </c>
      <c r="AI98" s="325">
        <v>0</v>
      </c>
      <c r="AJ98" s="146">
        <v>0.98459999999999992</v>
      </c>
      <c r="AK98" s="146">
        <v>0.8911</v>
      </c>
      <c r="AL98" s="146">
        <v>0.96420000000000006</v>
      </c>
      <c r="AM98" s="146">
        <v>0</v>
      </c>
      <c r="AN98" s="146">
        <v>0</v>
      </c>
      <c r="AO98" s="146">
        <v>0.64290000000000003</v>
      </c>
      <c r="AP98" s="146">
        <v>0.58069999999999999</v>
      </c>
      <c r="AQ98" s="146">
        <v>0</v>
      </c>
      <c r="AR98" s="156">
        <v>925943</v>
      </c>
      <c r="AS98" s="156">
        <v>177214</v>
      </c>
      <c r="AT98" s="156">
        <v>32980</v>
      </c>
      <c r="AU98" s="156">
        <v>380863</v>
      </c>
      <c r="AV98" s="156">
        <v>6471</v>
      </c>
      <c r="AW98" s="156">
        <v>5800</v>
      </c>
      <c r="AX98" s="156">
        <v>0</v>
      </c>
      <c r="AY98" s="156">
        <v>0</v>
      </c>
      <c r="AZ98" s="156">
        <v>0</v>
      </c>
      <c r="BA98" s="156">
        <v>0</v>
      </c>
      <c r="BB98" s="156">
        <v>0</v>
      </c>
      <c r="BC98" s="162">
        <v>1529271</v>
      </c>
      <c r="BD98" s="156">
        <v>0</v>
      </c>
      <c r="BE98" s="156">
        <v>1717712</v>
      </c>
      <c r="BF98" s="156">
        <v>0</v>
      </c>
      <c r="BG98" s="156">
        <v>0</v>
      </c>
      <c r="BH98" s="156">
        <v>0</v>
      </c>
      <c r="BI98" s="156">
        <v>0</v>
      </c>
      <c r="BJ98" s="156">
        <v>1167241.82</v>
      </c>
      <c r="BK98" s="156">
        <v>167891.13</v>
      </c>
      <c r="BL98" s="156">
        <v>0</v>
      </c>
      <c r="BM98" s="156">
        <v>38420.879999999997</v>
      </c>
      <c r="BN98" s="156">
        <v>107070.43</v>
      </c>
      <c r="BO98" s="156">
        <v>78410.179999999993</v>
      </c>
      <c r="BP98" s="156">
        <v>166100</v>
      </c>
      <c r="BQ98" s="156">
        <v>0</v>
      </c>
      <c r="BR98" s="156">
        <v>0</v>
      </c>
      <c r="BS98" s="156">
        <v>0</v>
      </c>
      <c r="BT98" s="156">
        <v>0</v>
      </c>
      <c r="BU98" s="156">
        <v>0</v>
      </c>
      <c r="BV98" s="156">
        <v>585446.47</v>
      </c>
      <c r="BW98" s="156">
        <v>0</v>
      </c>
      <c r="BX98" s="156">
        <v>18025</v>
      </c>
      <c r="BY98" s="156">
        <v>4046317.9099999992</v>
      </c>
      <c r="BZ98" s="156">
        <v>6245613.4500000002</v>
      </c>
      <c r="CA98" s="156">
        <v>2353</v>
      </c>
      <c r="CB98" s="156">
        <v>2775470.4</v>
      </c>
      <c r="CC98" s="156">
        <v>1567</v>
      </c>
      <c r="CD98" s="156">
        <v>3470143.0500000003</v>
      </c>
      <c r="CE98" s="156">
        <v>786</v>
      </c>
      <c r="CF98" s="156">
        <v>0</v>
      </c>
      <c r="CG98" s="156">
        <v>0</v>
      </c>
      <c r="CH98" s="156">
        <v>9</v>
      </c>
      <c r="CI98" s="156">
        <v>235</v>
      </c>
      <c r="CJ98" s="156">
        <v>9</v>
      </c>
      <c r="CK98" s="156">
        <v>235</v>
      </c>
      <c r="CL98" s="156">
        <v>39022.199999999997</v>
      </c>
      <c r="CM98" s="156">
        <v>7804.4400000000005</v>
      </c>
      <c r="CN98" s="156">
        <v>1404.7991999999999</v>
      </c>
      <c r="CO98" s="156">
        <v>48231.439199999993</v>
      </c>
      <c r="CP98" s="168">
        <v>0</v>
      </c>
      <c r="CQ98" s="168">
        <v>0</v>
      </c>
      <c r="CR98" s="168">
        <v>2568</v>
      </c>
      <c r="CS98" s="168">
        <v>0</v>
      </c>
      <c r="CT98" s="168">
        <v>2568</v>
      </c>
      <c r="CU98" s="168">
        <v>38520</v>
      </c>
      <c r="CV98" s="168">
        <v>0</v>
      </c>
      <c r="CW98" s="168">
        <v>0</v>
      </c>
      <c r="CX98" s="168">
        <v>0</v>
      </c>
      <c r="CY98" s="168">
        <v>0</v>
      </c>
      <c r="CZ98" s="168">
        <v>0</v>
      </c>
      <c r="DA98" s="168">
        <v>2568</v>
      </c>
      <c r="DB98" s="168">
        <v>38520</v>
      </c>
      <c r="DC98" s="168">
        <v>3697920</v>
      </c>
      <c r="DD98" s="168">
        <v>739584</v>
      </c>
      <c r="DE98" s="168">
        <v>133125.12</v>
      </c>
      <c r="DF98" s="168">
        <v>4570629.12</v>
      </c>
      <c r="DG98" s="168">
        <v>0</v>
      </c>
      <c r="DH98" s="168">
        <v>0</v>
      </c>
      <c r="DI98" s="168">
        <v>0</v>
      </c>
      <c r="DJ98" s="168">
        <v>0</v>
      </c>
      <c r="DK98" s="168">
        <v>0</v>
      </c>
      <c r="DL98" s="168">
        <v>0</v>
      </c>
      <c r="DM98" s="168">
        <v>0</v>
      </c>
      <c r="DN98" s="168">
        <v>0</v>
      </c>
      <c r="DO98" s="168">
        <v>0</v>
      </c>
      <c r="DP98" s="156">
        <v>0</v>
      </c>
      <c r="DQ98" s="156">
        <v>0</v>
      </c>
      <c r="DR98" s="156">
        <v>0</v>
      </c>
      <c r="DS98" s="156">
        <v>0</v>
      </c>
      <c r="DT98" s="31">
        <v>0</v>
      </c>
      <c r="DU98" s="174">
        <v>0</v>
      </c>
      <c r="DV98" s="174">
        <v>0</v>
      </c>
      <c r="DW98" s="174" t="s">
        <v>267</v>
      </c>
      <c r="DX98" s="174" t="s">
        <v>267</v>
      </c>
      <c r="DY98" s="174">
        <v>0</v>
      </c>
      <c r="DZ98" s="174">
        <v>0</v>
      </c>
      <c r="EA98" s="174" t="s">
        <v>267</v>
      </c>
      <c r="EB98" s="179">
        <v>2568</v>
      </c>
      <c r="EC98" s="179">
        <v>0</v>
      </c>
      <c r="ED98" s="179">
        <v>9</v>
      </c>
      <c r="EE98" s="179">
        <v>0</v>
      </c>
      <c r="EF98" s="179">
        <v>0</v>
      </c>
      <c r="EG98" s="179">
        <v>0</v>
      </c>
      <c r="EH98" s="180">
        <v>2577</v>
      </c>
      <c r="EI98" s="31">
        <v>0</v>
      </c>
      <c r="EJ98" s="31">
        <v>0</v>
      </c>
      <c r="EK98" s="31">
        <v>0</v>
      </c>
      <c r="EL98" s="31" t="e">
        <v>#DIV/0!</v>
      </c>
      <c r="EM98" s="31">
        <v>4</v>
      </c>
      <c r="EN98" s="31">
        <v>8</v>
      </c>
      <c r="EO98" s="31">
        <v>58</v>
      </c>
      <c r="EP98" s="31">
        <v>45</v>
      </c>
      <c r="EQ98" s="31">
        <v>0</v>
      </c>
      <c r="ER98" s="31">
        <v>0</v>
      </c>
      <c r="ES98" s="31">
        <v>107</v>
      </c>
      <c r="ET98" s="31">
        <v>18</v>
      </c>
      <c r="EU98" s="31">
        <v>0.3</v>
      </c>
      <c r="EV98" s="31">
        <v>16</v>
      </c>
      <c r="EW98" s="31">
        <v>84</v>
      </c>
      <c r="EX98" s="31">
        <v>84</v>
      </c>
      <c r="EY98" s="31">
        <v>0</v>
      </c>
      <c r="EZ98" s="385" t="s">
        <v>598</v>
      </c>
    </row>
    <row r="99" spans="1:156" ht="30" x14ac:dyDescent="0.25">
      <c r="A99" s="368" t="s">
        <v>94</v>
      </c>
      <c r="B99" s="373" t="s">
        <v>1479</v>
      </c>
      <c r="C99" s="378" t="s">
        <v>94</v>
      </c>
      <c r="D99" s="378" t="s">
        <v>94</v>
      </c>
      <c r="E99" s="378" t="s">
        <v>746</v>
      </c>
      <c r="F99" s="378" t="s">
        <v>591</v>
      </c>
      <c r="G99" s="378" t="s">
        <v>541</v>
      </c>
      <c r="H99" s="378" t="s">
        <v>542</v>
      </c>
      <c r="I99" s="378" t="s">
        <v>816</v>
      </c>
      <c r="J99" s="378" t="s">
        <v>930</v>
      </c>
      <c r="K99" s="378" t="s">
        <v>1480</v>
      </c>
      <c r="L99" s="378" t="s">
        <v>1481</v>
      </c>
      <c r="M99" s="378" t="s">
        <v>94</v>
      </c>
      <c r="N99" s="378">
        <v>48760</v>
      </c>
      <c r="O99" s="378" t="s">
        <v>1482</v>
      </c>
      <c r="P99" s="378" t="s">
        <v>1483</v>
      </c>
      <c r="Q99" s="378" t="s">
        <v>1484</v>
      </c>
      <c r="R99" s="378" t="s">
        <v>1485</v>
      </c>
      <c r="S99" s="378">
        <v>0</v>
      </c>
      <c r="T99" s="378" t="s">
        <v>1486</v>
      </c>
      <c r="U99" s="378" t="s">
        <v>1486</v>
      </c>
      <c r="V99" s="378" t="s">
        <v>348</v>
      </c>
      <c r="W99" s="365">
        <v>6279</v>
      </c>
      <c r="X99" s="365">
        <v>5366</v>
      </c>
      <c r="Y99" s="365">
        <v>913</v>
      </c>
      <c r="Z99" s="355">
        <v>3.7498252969951085</v>
      </c>
      <c r="AA99" s="355">
        <v>3.8123861566484516</v>
      </c>
      <c r="AB99" s="325" t="s">
        <v>283</v>
      </c>
      <c r="AC99" s="325">
        <v>1.405460345893661</v>
      </c>
      <c r="AD99" s="325" t="s">
        <v>1487</v>
      </c>
      <c r="AE99" s="325">
        <v>24</v>
      </c>
      <c r="AF99" s="325">
        <v>1647</v>
      </c>
      <c r="AG99" s="325">
        <v>0</v>
      </c>
      <c r="AH99" s="325">
        <v>1431</v>
      </c>
      <c r="AI99" s="325">
        <v>0</v>
      </c>
      <c r="AJ99" s="146">
        <v>0.99529999999999996</v>
      </c>
      <c r="AK99" s="146">
        <v>0.9859</v>
      </c>
      <c r="AL99" s="146">
        <v>0</v>
      </c>
      <c r="AM99" s="146">
        <v>0</v>
      </c>
      <c r="AN99" s="146">
        <v>0</v>
      </c>
      <c r="AO99" s="146">
        <v>0.9829</v>
      </c>
      <c r="AP99" s="146">
        <v>0.96109999999999995</v>
      </c>
      <c r="AQ99" s="146">
        <v>0</v>
      </c>
      <c r="AR99" s="156">
        <v>1645524.02</v>
      </c>
      <c r="AS99" s="156">
        <v>223513.56</v>
      </c>
      <c r="AT99" s="156">
        <v>66109.42</v>
      </c>
      <c r="AU99" s="156">
        <v>96841.14</v>
      </c>
      <c r="AV99" s="156">
        <v>23839.599999999999</v>
      </c>
      <c r="AW99" s="156">
        <v>0</v>
      </c>
      <c r="AX99" s="156">
        <v>0</v>
      </c>
      <c r="AY99" s="156">
        <v>0</v>
      </c>
      <c r="AZ99" s="156">
        <v>0</v>
      </c>
      <c r="BA99" s="156">
        <v>0</v>
      </c>
      <c r="BB99" s="156">
        <v>0</v>
      </c>
      <c r="BC99" s="162">
        <v>2055827.74</v>
      </c>
      <c r="BD99" s="156">
        <v>0</v>
      </c>
      <c r="BE99" s="156">
        <v>1498323</v>
      </c>
      <c r="BF99" s="156">
        <v>0</v>
      </c>
      <c r="BG99" s="156">
        <v>0</v>
      </c>
      <c r="BH99" s="156">
        <v>0</v>
      </c>
      <c r="BI99" s="156">
        <v>0</v>
      </c>
      <c r="BJ99" s="156">
        <v>530435.80000000005</v>
      </c>
      <c r="BK99" s="156">
        <v>0</v>
      </c>
      <c r="BL99" s="156">
        <v>0</v>
      </c>
      <c r="BM99" s="156">
        <v>0</v>
      </c>
      <c r="BN99" s="156">
        <v>45990</v>
      </c>
      <c r="BO99" s="156">
        <v>51300</v>
      </c>
      <c r="BP99" s="156">
        <v>112092.35</v>
      </c>
      <c r="BQ99" s="156">
        <v>325936.09999999998</v>
      </c>
      <c r="BR99" s="156">
        <v>0</v>
      </c>
      <c r="BS99" s="156">
        <v>0</v>
      </c>
      <c r="BT99" s="156">
        <v>0</v>
      </c>
      <c r="BU99" s="156">
        <v>0</v>
      </c>
      <c r="BV99" s="156">
        <v>148697.41</v>
      </c>
      <c r="BW99" s="156">
        <v>0</v>
      </c>
      <c r="BX99" s="156">
        <v>0</v>
      </c>
      <c r="BY99" s="156">
        <v>2712774.66</v>
      </c>
      <c r="BZ99" s="156">
        <v>940831.16</v>
      </c>
      <c r="CA99" s="156">
        <v>681</v>
      </c>
      <c r="CB99" s="156">
        <v>252960.6</v>
      </c>
      <c r="CC99" s="156">
        <v>173</v>
      </c>
      <c r="CD99" s="156">
        <v>687870.56</v>
      </c>
      <c r="CE99" s="156">
        <v>508</v>
      </c>
      <c r="CF99" s="156">
        <v>861</v>
      </c>
      <c r="CG99" s="156">
        <v>7090</v>
      </c>
      <c r="CH99" s="156">
        <v>50</v>
      </c>
      <c r="CI99" s="156">
        <v>1330</v>
      </c>
      <c r="CJ99" s="156">
        <v>911</v>
      </c>
      <c r="CK99" s="156">
        <v>8420</v>
      </c>
      <c r="CL99" s="156">
        <v>684611.04000000015</v>
      </c>
      <c r="CM99" s="156">
        <v>136922.20800000001</v>
      </c>
      <c r="CN99" s="156">
        <v>24645.997439999999</v>
      </c>
      <c r="CO99" s="156">
        <v>846179.2454400002</v>
      </c>
      <c r="CP99" s="168">
        <v>3</v>
      </c>
      <c r="CQ99" s="168">
        <v>9</v>
      </c>
      <c r="CR99" s="168">
        <v>1525</v>
      </c>
      <c r="CS99" s="168">
        <v>36</v>
      </c>
      <c r="CT99" s="168">
        <v>1573</v>
      </c>
      <c r="CU99" s="168">
        <v>23613</v>
      </c>
      <c r="CV99" s="168">
        <v>50</v>
      </c>
      <c r="CW99" s="168">
        <v>22</v>
      </c>
      <c r="CX99" s="168">
        <v>19</v>
      </c>
      <c r="CY99" s="168">
        <v>91</v>
      </c>
      <c r="CZ99" s="168">
        <v>1915</v>
      </c>
      <c r="DA99" s="168">
        <v>1664</v>
      </c>
      <c r="DB99" s="168">
        <v>25528</v>
      </c>
      <c r="DC99" s="168">
        <v>2553332.2800000003</v>
      </c>
      <c r="DD99" s="168">
        <v>510666.45600000006</v>
      </c>
      <c r="DE99" s="168">
        <v>91919.962079999998</v>
      </c>
      <c r="DF99" s="168">
        <v>3155918.6980799995</v>
      </c>
      <c r="DG99" s="168">
        <v>0</v>
      </c>
      <c r="DH99" s="168">
        <v>0</v>
      </c>
      <c r="DI99" s="168">
        <v>0</v>
      </c>
      <c r="DJ99" s="168">
        <v>0</v>
      </c>
      <c r="DK99" s="168">
        <v>0</v>
      </c>
      <c r="DL99" s="168">
        <v>0</v>
      </c>
      <c r="DM99" s="168">
        <v>0</v>
      </c>
      <c r="DN99" s="168">
        <v>0</v>
      </c>
      <c r="DO99" s="168">
        <v>0</v>
      </c>
      <c r="DP99" s="156">
        <v>0</v>
      </c>
      <c r="DQ99" s="156">
        <v>0</v>
      </c>
      <c r="DR99" s="156">
        <v>0</v>
      </c>
      <c r="DS99" s="156">
        <v>0</v>
      </c>
      <c r="DT99" s="31">
        <v>0</v>
      </c>
      <c r="DU99" s="174">
        <v>0</v>
      </c>
      <c r="DV99" s="174">
        <v>0</v>
      </c>
      <c r="DW99" s="174">
        <v>0</v>
      </c>
      <c r="DX99" s="174" t="s">
        <v>267</v>
      </c>
      <c r="DY99" s="174">
        <v>0</v>
      </c>
      <c r="DZ99" s="174">
        <v>0</v>
      </c>
      <c r="EA99" s="174">
        <v>0</v>
      </c>
      <c r="EB99" s="179">
        <v>2434</v>
      </c>
      <c r="EC99" s="179">
        <v>0</v>
      </c>
      <c r="ED99" s="179">
        <v>141</v>
      </c>
      <c r="EE99" s="179">
        <v>0</v>
      </c>
      <c r="EF99" s="179">
        <v>0</v>
      </c>
      <c r="EG99" s="179">
        <v>0</v>
      </c>
      <c r="EH99" s="180">
        <v>2575</v>
      </c>
      <c r="EI99" s="31">
        <v>0</v>
      </c>
      <c r="EJ99" s="31">
        <v>0</v>
      </c>
      <c r="EK99" s="31">
        <v>0</v>
      </c>
      <c r="EL99" s="31" t="e">
        <v>#DIV/0!</v>
      </c>
      <c r="EM99" s="31">
        <v>4</v>
      </c>
      <c r="EN99" s="31">
        <v>1</v>
      </c>
      <c r="EO99" s="31">
        <v>8</v>
      </c>
      <c r="EP99" s="31">
        <v>0</v>
      </c>
      <c r="EQ99" s="31" t="s">
        <v>1488</v>
      </c>
      <c r="ER99" s="31">
        <v>0</v>
      </c>
      <c r="ES99" s="31">
        <v>87</v>
      </c>
      <c r="ET99" s="31">
        <v>9.8000000000000007</v>
      </c>
      <c r="EU99" s="31">
        <v>0.2</v>
      </c>
      <c r="EV99" s="31">
        <v>7</v>
      </c>
      <c r="EW99" s="31">
        <v>84</v>
      </c>
      <c r="EX99" s="31">
        <v>84</v>
      </c>
      <c r="EY99" s="31">
        <v>7</v>
      </c>
      <c r="EZ99" s="385" t="s">
        <v>598</v>
      </c>
    </row>
    <row r="100" spans="1:156" x14ac:dyDescent="0.25">
      <c r="A100" s="368" t="s">
        <v>95</v>
      </c>
      <c r="B100" s="373" t="s">
        <v>1489</v>
      </c>
      <c r="C100" s="378" t="s">
        <v>95</v>
      </c>
      <c r="D100" s="378" t="s">
        <v>95</v>
      </c>
      <c r="E100" s="378" t="s">
        <v>604</v>
      </c>
      <c r="F100" s="378" t="s">
        <v>591</v>
      </c>
      <c r="G100" s="378" t="s">
        <v>574</v>
      </c>
      <c r="H100" s="378" t="s">
        <v>542</v>
      </c>
      <c r="I100" s="378" t="s">
        <v>1490</v>
      </c>
      <c r="J100" s="378" t="s">
        <v>1491</v>
      </c>
      <c r="K100" s="378" t="s">
        <v>1492</v>
      </c>
      <c r="L100" s="378" t="s">
        <v>1493</v>
      </c>
      <c r="M100" s="378" t="s">
        <v>95</v>
      </c>
      <c r="N100" s="378">
        <v>49840</v>
      </c>
      <c r="O100" s="378" t="s">
        <v>1494</v>
      </c>
      <c r="P100" s="378" t="s">
        <v>1495</v>
      </c>
      <c r="Q100" s="378">
        <v>3123215200</v>
      </c>
      <c r="R100" s="378" t="s">
        <v>1496</v>
      </c>
      <c r="S100" s="378">
        <v>0</v>
      </c>
      <c r="T100" s="378" t="s">
        <v>1497</v>
      </c>
      <c r="U100" s="378" t="s">
        <v>1498</v>
      </c>
      <c r="V100" s="378" t="s">
        <v>1499</v>
      </c>
      <c r="W100" s="365">
        <v>7496</v>
      </c>
      <c r="X100" s="365">
        <v>6832</v>
      </c>
      <c r="Y100" s="365">
        <v>664</v>
      </c>
      <c r="Z100" s="355">
        <v>3.6554307116104869</v>
      </c>
      <c r="AA100" s="355">
        <v>3.7935222672064777</v>
      </c>
      <c r="AB100" s="325" t="s">
        <v>283</v>
      </c>
      <c r="AC100" s="325">
        <v>0.22945912115079903</v>
      </c>
      <c r="AD100" s="325" t="s">
        <v>1500</v>
      </c>
      <c r="AE100" s="325">
        <v>15</v>
      </c>
      <c r="AF100" s="325">
        <v>1976</v>
      </c>
      <c r="AG100" s="325">
        <v>0</v>
      </c>
      <c r="AH100" s="325">
        <v>1869</v>
      </c>
      <c r="AI100" s="325">
        <v>0</v>
      </c>
      <c r="AJ100" s="146">
        <v>0.99419999999999997</v>
      </c>
      <c r="AK100" s="146">
        <v>0.97030000000000005</v>
      </c>
      <c r="AL100" s="146">
        <v>0</v>
      </c>
      <c r="AM100" s="146">
        <v>0</v>
      </c>
      <c r="AN100" s="146">
        <v>0</v>
      </c>
      <c r="AO100" s="146">
        <v>0.98170000000000002</v>
      </c>
      <c r="AP100" s="146">
        <v>0.96909999999999996</v>
      </c>
      <c r="AQ100" s="146">
        <v>0</v>
      </c>
      <c r="AR100" s="156">
        <v>291739.90999999997</v>
      </c>
      <c r="AS100" s="156">
        <v>72934.97</v>
      </c>
      <c r="AT100" s="156">
        <v>13658</v>
      </c>
      <c r="AU100" s="156">
        <v>183756</v>
      </c>
      <c r="AV100" s="156">
        <v>12540</v>
      </c>
      <c r="AW100" s="156">
        <v>0</v>
      </c>
      <c r="AX100" s="156">
        <v>1021.75</v>
      </c>
      <c r="AY100" s="156">
        <v>0</v>
      </c>
      <c r="AZ100" s="156">
        <v>0</v>
      </c>
      <c r="BA100" s="156">
        <v>0</v>
      </c>
      <c r="BB100" s="156">
        <v>0</v>
      </c>
      <c r="BC100" s="162">
        <v>575650.63</v>
      </c>
      <c r="BD100" s="156">
        <v>0</v>
      </c>
      <c r="BE100" s="156">
        <v>0</v>
      </c>
      <c r="BF100" s="156">
        <v>44335.9</v>
      </c>
      <c r="BG100" s="156">
        <v>0</v>
      </c>
      <c r="BH100" s="156">
        <v>0</v>
      </c>
      <c r="BI100" s="156">
        <v>0</v>
      </c>
      <c r="BJ100" s="156">
        <v>325998.5</v>
      </c>
      <c r="BK100" s="156">
        <v>0</v>
      </c>
      <c r="BL100" s="156">
        <v>0</v>
      </c>
      <c r="BM100" s="156">
        <v>5123.8599999999997</v>
      </c>
      <c r="BN100" s="156">
        <v>0</v>
      </c>
      <c r="BO100" s="156">
        <v>44332.1</v>
      </c>
      <c r="BP100" s="156">
        <v>15443.25</v>
      </c>
      <c r="BQ100" s="156">
        <v>0</v>
      </c>
      <c r="BR100" s="156">
        <v>0</v>
      </c>
      <c r="BS100" s="156">
        <v>0</v>
      </c>
      <c r="BT100" s="156">
        <v>0</v>
      </c>
      <c r="BU100" s="156">
        <v>0</v>
      </c>
      <c r="BV100" s="156">
        <v>117337.56</v>
      </c>
      <c r="BW100" s="156">
        <v>0</v>
      </c>
      <c r="BX100" s="156">
        <v>0</v>
      </c>
      <c r="BY100" s="156">
        <v>552571.16999999993</v>
      </c>
      <c r="BZ100" s="156">
        <v>1146274.06</v>
      </c>
      <c r="CA100" s="156">
        <v>1795</v>
      </c>
      <c r="CB100" s="156">
        <v>212532</v>
      </c>
      <c r="CC100" s="156">
        <v>398</v>
      </c>
      <c r="CD100" s="156">
        <v>933742.06</v>
      </c>
      <c r="CE100" s="156">
        <v>1397</v>
      </c>
      <c r="CF100" s="156">
        <v>2298</v>
      </c>
      <c r="CG100" s="156">
        <v>40878</v>
      </c>
      <c r="CH100" s="156">
        <v>23</v>
      </c>
      <c r="CI100" s="156">
        <v>690</v>
      </c>
      <c r="CJ100" s="156">
        <v>2321</v>
      </c>
      <c r="CK100" s="156">
        <v>41568</v>
      </c>
      <c r="CL100" s="156">
        <v>1145659.3199999998</v>
      </c>
      <c r="CM100" s="156">
        <v>229131.864</v>
      </c>
      <c r="CN100" s="156">
        <v>41243.735520000002</v>
      </c>
      <c r="CO100" s="156">
        <v>1416034.91952</v>
      </c>
      <c r="CP100" s="168">
        <v>0</v>
      </c>
      <c r="CQ100" s="168">
        <v>0</v>
      </c>
      <c r="CR100" s="168">
        <v>0</v>
      </c>
      <c r="CS100" s="168">
        <v>0</v>
      </c>
      <c r="CT100" s="168">
        <v>0</v>
      </c>
      <c r="CU100" s="168">
        <v>0</v>
      </c>
      <c r="CV100" s="168">
        <v>0</v>
      </c>
      <c r="CW100" s="168">
        <v>0</v>
      </c>
      <c r="CX100" s="168">
        <v>0</v>
      </c>
      <c r="CY100" s="168">
        <v>0</v>
      </c>
      <c r="CZ100" s="168">
        <v>0</v>
      </c>
      <c r="DA100" s="168">
        <v>0</v>
      </c>
      <c r="DB100" s="168">
        <v>0</v>
      </c>
      <c r="DC100" s="168">
        <v>0</v>
      </c>
      <c r="DD100" s="168">
        <v>0</v>
      </c>
      <c r="DE100" s="168">
        <v>0</v>
      </c>
      <c r="DF100" s="168">
        <v>0</v>
      </c>
      <c r="DG100" s="168">
        <v>0</v>
      </c>
      <c r="DH100" s="168">
        <v>0</v>
      </c>
      <c r="DI100" s="168">
        <v>0</v>
      </c>
      <c r="DJ100" s="168">
        <v>0</v>
      </c>
      <c r="DK100" s="168">
        <v>0</v>
      </c>
      <c r="DL100" s="168">
        <v>0</v>
      </c>
      <c r="DM100" s="168">
        <v>0</v>
      </c>
      <c r="DN100" s="168">
        <v>0</v>
      </c>
      <c r="DO100" s="168">
        <v>0</v>
      </c>
      <c r="DP100" s="156">
        <v>0</v>
      </c>
      <c r="DQ100" s="156">
        <v>0</v>
      </c>
      <c r="DR100" s="156">
        <v>0</v>
      </c>
      <c r="DS100" s="156">
        <v>0</v>
      </c>
      <c r="DT100" s="31">
        <v>0</v>
      </c>
      <c r="DU100" s="174">
        <v>0</v>
      </c>
      <c r="DV100" s="174">
        <v>0</v>
      </c>
      <c r="DW100" s="174" t="s">
        <v>267</v>
      </c>
      <c r="DX100" s="174" t="s">
        <v>267</v>
      </c>
      <c r="DY100" s="174">
        <v>0</v>
      </c>
      <c r="DZ100" s="174">
        <v>0</v>
      </c>
      <c r="EA100" s="174">
        <v>0</v>
      </c>
      <c r="EB100" s="179">
        <v>2298</v>
      </c>
      <c r="EC100" s="179">
        <v>0</v>
      </c>
      <c r="ED100" s="179">
        <v>23</v>
      </c>
      <c r="EE100" s="179">
        <v>0</v>
      </c>
      <c r="EF100" s="179">
        <v>0</v>
      </c>
      <c r="EG100" s="179">
        <v>0</v>
      </c>
      <c r="EH100" s="180">
        <v>2321</v>
      </c>
      <c r="EI100" s="31">
        <v>0</v>
      </c>
      <c r="EJ100" s="31">
        <v>0</v>
      </c>
      <c r="EK100" s="31">
        <v>0</v>
      </c>
      <c r="EL100" s="31" t="e">
        <v>#DIV/0!</v>
      </c>
      <c r="EM100" s="31">
        <v>7</v>
      </c>
      <c r="EN100" s="31">
        <v>0</v>
      </c>
      <c r="EO100" s="31">
        <v>0</v>
      </c>
      <c r="EP100" s="31">
        <v>0</v>
      </c>
      <c r="EQ100" s="31">
        <v>0</v>
      </c>
      <c r="ER100" s="31">
        <v>0</v>
      </c>
      <c r="ES100" s="31">
        <v>52</v>
      </c>
      <c r="ET100" s="31">
        <v>24</v>
      </c>
      <c r="EU100" s="31">
        <v>0.15</v>
      </c>
      <c r="EV100" s="31">
        <v>5</v>
      </c>
      <c r="EW100" s="31">
        <v>24</v>
      </c>
      <c r="EX100" s="31">
        <v>24</v>
      </c>
      <c r="EY100" s="31">
        <v>2</v>
      </c>
      <c r="EZ100" s="385" t="s">
        <v>598</v>
      </c>
    </row>
    <row r="101" spans="1:156" x14ac:dyDescent="0.25">
      <c r="A101" s="368" t="s">
        <v>96</v>
      </c>
      <c r="B101" s="373" t="s">
        <v>1501</v>
      </c>
      <c r="C101" s="378" t="s">
        <v>96</v>
      </c>
      <c r="D101" s="378" t="s">
        <v>96</v>
      </c>
      <c r="E101" s="378" t="s">
        <v>640</v>
      </c>
      <c r="F101" s="378" t="s">
        <v>591</v>
      </c>
      <c r="G101" s="378" t="s">
        <v>323</v>
      </c>
      <c r="H101" s="378" t="s">
        <v>290</v>
      </c>
      <c r="I101" s="378" t="s">
        <v>17</v>
      </c>
      <c r="J101" s="378" t="s">
        <v>1502</v>
      </c>
      <c r="K101" s="378" t="s">
        <v>1503</v>
      </c>
      <c r="L101" s="378" t="s">
        <v>1504</v>
      </c>
      <c r="M101" s="378" t="s">
        <v>96</v>
      </c>
      <c r="N101" s="378">
        <v>46170</v>
      </c>
      <c r="O101" s="378" t="s">
        <v>1505</v>
      </c>
      <c r="P101" s="378" t="s">
        <v>1506</v>
      </c>
      <c r="Q101" s="378" t="s">
        <v>1507</v>
      </c>
      <c r="R101" s="378" t="s">
        <v>1508</v>
      </c>
      <c r="S101" s="378">
        <v>0</v>
      </c>
      <c r="T101" s="378" t="s">
        <v>1509</v>
      </c>
      <c r="U101" s="378" t="s">
        <v>1509</v>
      </c>
      <c r="V101" s="378" t="s">
        <v>348</v>
      </c>
      <c r="W101" s="365">
        <v>4616</v>
      </c>
      <c r="X101" s="365">
        <v>3684</v>
      </c>
      <c r="Y101" s="365">
        <v>932</v>
      </c>
      <c r="Z101" s="355">
        <v>3.304035874439462</v>
      </c>
      <c r="AA101" s="355">
        <v>3.4602698650674664</v>
      </c>
      <c r="AB101" s="325" t="s">
        <v>397</v>
      </c>
      <c r="AC101" s="325">
        <v>1.088716634286091</v>
      </c>
      <c r="AD101" s="325" t="s">
        <v>1510</v>
      </c>
      <c r="AE101" s="325">
        <v>53</v>
      </c>
      <c r="AF101" s="325">
        <v>1334</v>
      </c>
      <c r="AG101" s="325">
        <v>0</v>
      </c>
      <c r="AH101" s="325">
        <v>1115</v>
      </c>
      <c r="AI101" s="325">
        <v>0</v>
      </c>
      <c r="AJ101" s="146">
        <v>0.95209999999999995</v>
      </c>
      <c r="AK101" s="146">
        <v>0.91520000000000001</v>
      </c>
      <c r="AL101" s="146">
        <v>0</v>
      </c>
      <c r="AM101" s="146">
        <v>0</v>
      </c>
      <c r="AN101" s="146">
        <v>0</v>
      </c>
      <c r="AO101" s="146">
        <v>0.91369999999999996</v>
      </c>
      <c r="AP101" s="146">
        <v>0.84550000000000003</v>
      </c>
      <c r="AQ101" s="146">
        <v>0</v>
      </c>
      <c r="AR101" s="156">
        <v>686274.4</v>
      </c>
      <c r="AS101" s="156">
        <v>213467.29</v>
      </c>
      <c r="AT101" s="156">
        <v>32048.3</v>
      </c>
      <c r="AU101" s="156">
        <v>178442.63</v>
      </c>
      <c r="AV101" s="156">
        <v>23397.89</v>
      </c>
      <c r="AW101" s="156">
        <v>0</v>
      </c>
      <c r="AX101" s="156">
        <v>0</v>
      </c>
      <c r="AY101" s="156">
        <v>0</v>
      </c>
      <c r="AZ101" s="156">
        <v>0</v>
      </c>
      <c r="BA101" s="156">
        <v>0</v>
      </c>
      <c r="BB101" s="156">
        <v>0</v>
      </c>
      <c r="BC101" s="162">
        <v>1133630.51</v>
      </c>
      <c r="BD101" s="156">
        <v>0</v>
      </c>
      <c r="BE101" s="156">
        <v>1071107</v>
      </c>
      <c r="BF101" s="156">
        <v>0</v>
      </c>
      <c r="BG101" s="156">
        <v>0</v>
      </c>
      <c r="BH101" s="156">
        <v>0</v>
      </c>
      <c r="BI101" s="156">
        <v>0</v>
      </c>
      <c r="BJ101" s="156">
        <v>942243.6</v>
      </c>
      <c r="BK101" s="156">
        <v>0</v>
      </c>
      <c r="BL101" s="156">
        <v>0</v>
      </c>
      <c r="BM101" s="156">
        <v>0</v>
      </c>
      <c r="BN101" s="156">
        <v>96554.1</v>
      </c>
      <c r="BO101" s="156">
        <v>27887.5</v>
      </c>
      <c r="BP101" s="156">
        <v>112426.18</v>
      </c>
      <c r="BQ101" s="156">
        <v>0</v>
      </c>
      <c r="BR101" s="156">
        <v>0</v>
      </c>
      <c r="BS101" s="156">
        <v>0</v>
      </c>
      <c r="BT101" s="156">
        <v>0</v>
      </c>
      <c r="BU101" s="156">
        <v>0</v>
      </c>
      <c r="BV101" s="156">
        <v>88455.9</v>
      </c>
      <c r="BW101" s="156">
        <v>0</v>
      </c>
      <c r="BX101" s="156">
        <v>0</v>
      </c>
      <c r="BY101" s="156">
        <v>2338674.2799999998</v>
      </c>
      <c r="BZ101" s="156">
        <v>1380017.05</v>
      </c>
      <c r="CA101" s="156">
        <v>1086</v>
      </c>
      <c r="CB101" s="156">
        <v>408135.23</v>
      </c>
      <c r="CC101" s="156">
        <v>482</v>
      </c>
      <c r="CD101" s="156">
        <v>971881.82000000007</v>
      </c>
      <c r="CE101" s="156">
        <v>604</v>
      </c>
      <c r="CF101" s="156">
        <v>2245</v>
      </c>
      <c r="CG101" s="156">
        <v>33675</v>
      </c>
      <c r="CH101" s="156">
        <v>1</v>
      </c>
      <c r="CI101" s="156">
        <v>50</v>
      </c>
      <c r="CJ101" s="156">
        <v>2246</v>
      </c>
      <c r="CK101" s="156">
        <v>33725</v>
      </c>
      <c r="CL101" s="156">
        <v>1589518.0799999998</v>
      </c>
      <c r="CM101" s="156">
        <v>317903.61600000004</v>
      </c>
      <c r="CN101" s="156">
        <v>57222.650880000001</v>
      </c>
      <c r="CO101" s="156">
        <v>1964644.3468800001</v>
      </c>
      <c r="CP101" s="168">
        <v>0</v>
      </c>
      <c r="CQ101" s="168">
        <v>0</v>
      </c>
      <c r="CR101" s="168">
        <v>0</v>
      </c>
      <c r="CS101" s="168">
        <v>0</v>
      </c>
      <c r="CT101" s="168">
        <v>0</v>
      </c>
      <c r="CU101" s="168">
        <v>0</v>
      </c>
      <c r="CV101" s="168">
        <v>0</v>
      </c>
      <c r="CW101" s="168">
        <v>0</v>
      </c>
      <c r="CX101" s="168">
        <v>0</v>
      </c>
      <c r="CY101" s="168">
        <v>0</v>
      </c>
      <c r="CZ101" s="168">
        <v>0</v>
      </c>
      <c r="DA101" s="168">
        <v>0</v>
      </c>
      <c r="DB101" s="168">
        <v>0</v>
      </c>
      <c r="DC101" s="168">
        <v>0</v>
      </c>
      <c r="DD101" s="168">
        <v>0</v>
      </c>
      <c r="DE101" s="168">
        <v>0</v>
      </c>
      <c r="DF101" s="168">
        <v>0</v>
      </c>
      <c r="DG101" s="168">
        <v>0</v>
      </c>
      <c r="DH101" s="168">
        <v>0</v>
      </c>
      <c r="DI101" s="168">
        <v>0</v>
      </c>
      <c r="DJ101" s="168">
        <v>0</v>
      </c>
      <c r="DK101" s="168">
        <v>0</v>
      </c>
      <c r="DL101" s="168">
        <v>0</v>
      </c>
      <c r="DM101" s="168">
        <v>0</v>
      </c>
      <c r="DN101" s="168">
        <v>0</v>
      </c>
      <c r="DO101" s="168">
        <v>0</v>
      </c>
      <c r="DP101" s="156">
        <v>0</v>
      </c>
      <c r="DQ101" s="156">
        <v>0</v>
      </c>
      <c r="DR101" s="156">
        <v>0</v>
      </c>
      <c r="DS101" s="156">
        <v>0</v>
      </c>
      <c r="DT101" s="31">
        <v>0</v>
      </c>
      <c r="DU101" s="174">
        <v>0</v>
      </c>
      <c r="DV101" s="174">
        <v>0</v>
      </c>
      <c r="DW101" s="174" t="s">
        <v>267</v>
      </c>
      <c r="DX101" s="174" t="s">
        <v>267</v>
      </c>
      <c r="DY101" s="174">
        <v>0</v>
      </c>
      <c r="DZ101" s="174">
        <v>0</v>
      </c>
      <c r="EA101" s="174">
        <v>0</v>
      </c>
      <c r="EB101" s="179">
        <v>2245</v>
      </c>
      <c r="EC101" s="179">
        <v>0</v>
      </c>
      <c r="ED101" s="179">
        <v>1</v>
      </c>
      <c r="EE101" s="179">
        <v>0</v>
      </c>
      <c r="EF101" s="179">
        <v>0</v>
      </c>
      <c r="EG101" s="179">
        <v>0</v>
      </c>
      <c r="EH101" s="180">
        <v>2246</v>
      </c>
      <c r="EI101" s="31">
        <v>0</v>
      </c>
      <c r="EJ101" s="31">
        <v>0</v>
      </c>
      <c r="EK101" s="31">
        <v>0</v>
      </c>
      <c r="EL101" s="31" t="e">
        <v>#DIV/0!</v>
      </c>
      <c r="EM101" s="31">
        <v>7</v>
      </c>
      <c r="EN101" s="31">
        <v>1</v>
      </c>
      <c r="EO101" s="31">
        <v>5</v>
      </c>
      <c r="EP101" s="31">
        <v>2</v>
      </c>
      <c r="EQ101" s="31">
        <v>0</v>
      </c>
      <c r="ER101" s="31">
        <v>0</v>
      </c>
      <c r="ES101" s="31">
        <v>47</v>
      </c>
      <c r="ET101" s="31">
        <v>14.6</v>
      </c>
      <c r="EU101" s="31">
        <v>0.3</v>
      </c>
      <c r="EV101" s="31">
        <v>20</v>
      </c>
      <c r="EW101" s="31">
        <v>28</v>
      </c>
      <c r="EX101" s="31">
        <v>28</v>
      </c>
      <c r="EY101" s="31">
        <v>18</v>
      </c>
      <c r="EZ101" s="385" t="s">
        <v>598</v>
      </c>
    </row>
    <row r="102" spans="1:156" ht="90" x14ac:dyDescent="0.25">
      <c r="A102" s="368" t="s">
        <v>523</v>
      </c>
      <c r="B102" s="372" t="s">
        <v>522</v>
      </c>
      <c r="C102" s="378" t="s">
        <v>523</v>
      </c>
      <c r="D102" s="378" t="s">
        <v>523</v>
      </c>
      <c r="E102" s="378" t="s">
        <v>524</v>
      </c>
      <c r="F102" s="378" t="s">
        <v>525</v>
      </c>
      <c r="G102" s="378" t="s">
        <v>306</v>
      </c>
      <c r="H102" s="378" t="s">
        <v>290</v>
      </c>
      <c r="I102" s="378" t="s">
        <v>526</v>
      </c>
      <c r="J102" s="378" t="s">
        <v>527</v>
      </c>
      <c r="K102" s="378" t="s">
        <v>528</v>
      </c>
      <c r="L102" s="378" t="s">
        <v>529</v>
      </c>
      <c r="M102" s="378" t="s">
        <v>523</v>
      </c>
      <c r="N102" s="378">
        <v>47730</v>
      </c>
      <c r="O102" s="378" t="s">
        <v>530</v>
      </c>
      <c r="P102" s="378" t="s">
        <v>531</v>
      </c>
      <c r="Q102" s="378" t="s">
        <v>532</v>
      </c>
      <c r="R102" s="378" t="s">
        <v>533</v>
      </c>
      <c r="S102" s="378" t="s">
        <v>533</v>
      </c>
      <c r="T102" s="378" t="s">
        <v>534</v>
      </c>
      <c r="U102" s="378" t="s">
        <v>534</v>
      </c>
      <c r="V102" s="378" t="s">
        <v>380</v>
      </c>
      <c r="W102" s="365">
        <v>23705</v>
      </c>
      <c r="X102" s="365">
        <v>13686</v>
      </c>
      <c r="Y102" s="365">
        <v>10019</v>
      </c>
      <c r="Z102" s="355">
        <v>4.3767188999040618</v>
      </c>
      <c r="AA102" s="355">
        <v>4.286618444846293</v>
      </c>
      <c r="AB102" s="325" t="s">
        <v>283</v>
      </c>
      <c r="AC102" s="325">
        <v>2.2601803701287393</v>
      </c>
      <c r="AD102" s="325" t="s">
        <v>535</v>
      </c>
      <c r="AE102" s="325">
        <v>98</v>
      </c>
      <c r="AF102" s="325">
        <v>5530</v>
      </c>
      <c r="AG102" s="325">
        <v>0</v>
      </c>
      <c r="AH102" s="325">
        <v>3127</v>
      </c>
      <c r="AI102" s="325">
        <v>0</v>
      </c>
      <c r="AJ102" s="146">
        <v>0.95920000000000005</v>
      </c>
      <c r="AK102" s="146">
        <v>0.98219999999999996</v>
      </c>
      <c r="AL102" s="146">
        <v>0</v>
      </c>
      <c r="AM102" s="146">
        <v>0</v>
      </c>
      <c r="AN102" s="146">
        <v>0</v>
      </c>
      <c r="AO102" s="146">
        <v>0.83089999999999997</v>
      </c>
      <c r="AP102" s="146">
        <v>0.81220000000000003</v>
      </c>
      <c r="AQ102" s="146">
        <v>0</v>
      </c>
      <c r="AR102" s="156">
        <v>3455876.21</v>
      </c>
      <c r="AS102" s="156">
        <v>725433.88</v>
      </c>
      <c r="AT102" s="156">
        <v>128544.12</v>
      </c>
      <c r="AU102" s="156">
        <v>405980.9</v>
      </c>
      <c r="AV102" s="156">
        <v>51121.56</v>
      </c>
      <c r="AW102" s="156">
        <v>0</v>
      </c>
      <c r="AX102" s="157">
        <v>13766.25</v>
      </c>
      <c r="AY102" s="156">
        <v>176443.29</v>
      </c>
      <c r="AZ102" s="156">
        <v>388998</v>
      </c>
      <c r="BA102" s="156">
        <v>176443.29</v>
      </c>
      <c r="BB102" s="156">
        <v>14369.29</v>
      </c>
      <c r="BC102" s="156">
        <v>5360533.5</v>
      </c>
      <c r="BD102" s="156">
        <v>0</v>
      </c>
      <c r="BE102" s="156">
        <v>1160424</v>
      </c>
      <c r="BF102" s="156">
        <v>0</v>
      </c>
      <c r="BG102" s="156">
        <v>562648</v>
      </c>
      <c r="BH102" s="156">
        <v>0</v>
      </c>
      <c r="BI102" s="156">
        <v>0</v>
      </c>
      <c r="BJ102" s="156">
        <v>2698516.9</v>
      </c>
      <c r="BK102" s="156">
        <v>197011.1</v>
      </c>
      <c r="BL102" s="156">
        <v>0</v>
      </c>
      <c r="BM102" s="156">
        <v>216480.62</v>
      </c>
      <c r="BN102" s="156">
        <v>203950.98</v>
      </c>
      <c r="BO102" s="156">
        <v>381054.98</v>
      </c>
      <c r="BP102" s="156">
        <v>125740.83</v>
      </c>
      <c r="BQ102" s="156">
        <v>0</v>
      </c>
      <c r="BR102" s="156">
        <v>0</v>
      </c>
      <c r="BS102" s="156">
        <v>0</v>
      </c>
      <c r="BT102" s="156">
        <v>0</v>
      </c>
      <c r="BU102" s="156">
        <v>0</v>
      </c>
      <c r="BV102" s="156">
        <v>276571.87</v>
      </c>
      <c r="BW102" s="156">
        <v>0</v>
      </c>
      <c r="BX102" s="156">
        <v>13913.83</v>
      </c>
      <c r="BY102" s="156">
        <v>5836313.1100000003</v>
      </c>
      <c r="BZ102" s="156">
        <v>5374077.0800000001</v>
      </c>
      <c r="CA102" s="156">
        <v>1286</v>
      </c>
      <c r="CB102" s="156">
        <v>0</v>
      </c>
      <c r="CC102" s="156">
        <v>0</v>
      </c>
      <c r="CD102" s="156">
        <v>5374077.0800000001</v>
      </c>
      <c r="CE102" s="156">
        <v>1286</v>
      </c>
      <c r="CF102" s="156">
        <v>1852</v>
      </c>
      <c r="CG102" s="156">
        <v>18230</v>
      </c>
      <c r="CH102" s="156">
        <v>0</v>
      </c>
      <c r="CI102" s="156">
        <v>0</v>
      </c>
      <c r="CJ102" s="156">
        <v>1852</v>
      </c>
      <c r="CK102" s="156">
        <v>18230</v>
      </c>
      <c r="CL102" s="156">
        <v>2157231.7200000002</v>
      </c>
      <c r="CM102" s="156">
        <v>431446.34399999998</v>
      </c>
      <c r="CN102" s="156">
        <v>77660.341920000006</v>
      </c>
      <c r="CO102" s="156">
        <v>2666338.4059200003</v>
      </c>
      <c r="CP102" s="168">
        <v>167</v>
      </c>
      <c r="CQ102" s="168">
        <v>114</v>
      </c>
      <c r="CR102" s="168">
        <v>3859</v>
      </c>
      <c r="CS102" s="168">
        <v>27</v>
      </c>
      <c r="CT102" s="168">
        <v>4167</v>
      </c>
      <c r="CU102" s="168">
        <v>59700</v>
      </c>
      <c r="CV102" s="168">
        <v>131</v>
      </c>
      <c r="CW102" s="168">
        <v>14</v>
      </c>
      <c r="CX102" s="168">
        <v>8</v>
      </c>
      <c r="CY102" s="168">
        <v>153</v>
      </c>
      <c r="CZ102" s="168">
        <v>3975</v>
      </c>
      <c r="DA102" s="168">
        <v>4320</v>
      </c>
      <c r="DB102" s="168">
        <v>63675</v>
      </c>
      <c r="DC102" s="168">
        <v>4223436</v>
      </c>
      <c r="DD102" s="168">
        <v>844687.20000000019</v>
      </c>
      <c r="DE102" s="168">
        <v>152043.69600000003</v>
      </c>
      <c r="DF102" s="168">
        <v>5220166.8960000006</v>
      </c>
      <c r="DG102" s="168">
        <v>0</v>
      </c>
      <c r="DH102" s="168">
        <v>0</v>
      </c>
      <c r="DI102" s="168">
        <v>0</v>
      </c>
      <c r="DJ102" s="168">
        <v>0</v>
      </c>
      <c r="DK102" s="168">
        <v>0</v>
      </c>
      <c r="DL102" s="168">
        <v>0</v>
      </c>
      <c r="DM102" s="168">
        <v>0</v>
      </c>
      <c r="DN102" s="168">
        <v>0</v>
      </c>
      <c r="DO102" s="168">
        <v>0</v>
      </c>
      <c r="DP102" s="156">
        <v>0</v>
      </c>
      <c r="DQ102" s="156">
        <v>0</v>
      </c>
      <c r="DR102" s="156">
        <v>0</v>
      </c>
      <c r="DS102" s="156">
        <v>0</v>
      </c>
      <c r="DT102" s="31" t="s">
        <v>267</v>
      </c>
      <c r="DU102" s="174">
        <v>0</v>
      </c>
      <c r="DV102" s="174">
        <v>0</v>
      </c>
      <c r="DW102" s="174" t="s">
        <v>267</v>
      </c>
      <c r="DX102" s="174" t="s">
        <v>267</v>
      </c>
      <c r="DY102" s="174">
        <v>0</v>
      </c>
      <c r="DZ102" s="174" t="s">
        <v>267</v>
      </c>
      <c r="EA102" s="174">
        <v>0</v>
      </c>
      <c r="EB102" s="179">
        <v>6019</v>
      </c>
      <c r="EC102" s="179">
        <v>0</v>
      </c>
      <c r="ED102" s="179">
        <v>153</v>
      </c>
      <c r="EE102" s="179">
        <v>0</v>
      </c>
      <c r="EF102" s="179">
        <v>0</v>
      </c>
      <c r="EG102" s="179">
        <v>0</v>
      </c>
      <c r="EH102" s="179">
        <v>6172</v>
      </c>
      <c r="EI102" s="31">
        <v>0</v>
      </c>
      <c r="EJ102" s="31">
        <v>0</v>
      </c>
      <c r="EK102" s="31">
        <v>0</v>
      </c>
      <c r="EL102" s="31" t="e">
        <v>#DIV/0!</v>
      </c>
      <c r="EM102" s="31">
        <v>18</v>
      </c>
      <c r="EN102" s="31">
        <v>1</v>
      </c>
      <c r="EO102" s="31">
        <v>26</v>
      </c>
      <c r="EP102" s="31">
        <v>0</v>
      </c>
      <c r="EQ102" s="31" t="s">
        <v>536</v>
      </c>
      <c r="ER102" s="31">
        <v>0</v>
      </c>
      <c r="ES102" s="31">
        <v>113.8</v>
      </c>
      <c r="ET102" s="109">
        <v>8.9761904761904763</v>
      </c>
      <c r="EU102" s="113">
        <v>0.3</v>
      </c>
      <c r="EV102" s="31">
        <v>28</v>
      </c>
      <c r="EW102" s="31">
        <v>154</v>
      </c>
      <c r="EX102" s="31">
        <v>154</v>
      </c>
      <c r="EY102" s="66">
        <v>12</v>
      </c>
      <c r="EZ102" s="385" t="s">
        <v>598</v>
      </c>
    </row>
    <row r="103" spans="1:156" ht="30" x14ac:dyDescent="0.25">
      <c r="A103" s="368" t="s">
        <v>98</v>
      </c>
      <c r="B103" s="373" t="s">
        <v>1511</v>
      </c>
      <c r="C103" s="378" t="s">
        <v>98</v>
      </c>
      <c r="D103" s="378" t="s">
        <v>98</v>
      </c>
      <c r="E103" s="378" t="s">
        <v>604</v>
      </c>
      <c r="F103" s="378" t="s">
        <v>591</v>
      </c>
      <c r="G103" s="378" t="s">
        <v>541</v>
      </c>
      <c r="H103" s="378" t="s">
        <v>542</v>
      </c>
      <c r="I103" s="378" t="s">
        <v>816</v>
      </c>
      <c r="J103" s="378" t="s">
        <v>1135</v>
      </c>
      <c r="K103" s="378" t="s">
        <v>1512</v>
      </c>
      <c r="L103" s="378" t="s">
        <v>1513</v>
      </c>
      <c r="M103" s="378" t="s">
        <v>98</v>
      </c>
      <c r="N103" s="378">
        <v>48770</v>
      </c>
      <c r="O103" s="378" t="s">
        <v>1514</v>
      </c>
      <c r="P103" s="378" t="s">
        <v>1515</v>
      </c>
      <c r="Q103" s="378" t="s">
        <v>1516</v>
      </c>
      <c r="R103" s="378" t="s">
        <v>1517</v>
      </c>
      <c r="S103" s="378">
        <v>0</v>
      </c>
      <c r="T103" s="378" t="s">
        <v>1518</v>
      </c>
      <c r="U103" s="378" t="s">
        <v>1518</v>
      </c>
      <c r="V103" s="378" t="s">
        <v>1519</v>
      </c>
      <c r="W103" s="365">
        <v>4602</v>
      </c>
      <c r="X103" s="365">
        <v>3011</v>
      </c>
      <c r="Y103" s="365">
        <v>1591</v>
      </c>
      <c r="Z103" s="355">
        <v>4.0039893617021276</v>
      </c>
      <c r="AA103" s="355">
        <v>4.1684782608695654</v>
      </c>
      <c r="AB103" s="325" t="s">
        <v>397</v>
      </c>
      <c r="AC103" s="325">
        <v>2.5249549831163343</v>
      </c>
      <c r="AD103" s="325">
        <v>0</v>
      </c>
      <c r="AE103" s="325">
        <v>19</v>
      </c>
      <c r="AF103" s="325">
        <v>1104</v>
      </c>
      <c r="AG103" s="325">
        <v>0</v>
      </c>
      <c r="AH103" s="325">
        <v>752</v>
      </c>
      <c r="AI103" s="325">
        <v>0</v>
      </c>
      <c r="AJ103" s="146">
        <v>1.0006999999999999</v>
      </c>
      <c r="AK103" s="146">
        <v>0.77829999999999999</v>
      </c>
      <c r="AL103" s="146">
        <v>0.95319999999999994</v>
      </c>
      <c r="AM103" s="146">
        <v>0</v>
      </c>
      <c r="AN103" s="146">
        <v>0</v>
      </c>
      <c r="AO103" s="146">
        <v>0.94650000000000001</v>
      </c>
      <c r="AP103" s="146">
        <v>0.86499999999999999</v>
      </c>
      <c r="AQ103" s="146">
        <v>0</v>
      </c>
      <c r="AR103" s="156">
        <v>358805</v>
      </c>
      <c r="AS103" s="156">
        <v>92710</v>
      </c>
      <c r="AT103" s="156">
        <v>11659</v>
      </c>
      <c r="AU103" s="156">
        <v>16867</v>
      </c>
      <c r="AV103" s="156">
        <v>9608</v>
      </c>
      <c r="AW103" s="156">
        <v>0</v>
      </c>
      <c r="AX103" s="156">
        <v>6976</v>
      </c>
      <c r="AY103" s="156">
        <v>0</v>
      </c>
      <c r="AZ103" s="156">
        <v>0</v>
      </c>
      <c r="BA103" s="156">
        <v>0</v>
      </c>
      <c r="BB103" s="156">
        <v>0</v>
      </c>
      <c r="BC103" s="162">
        <v>496625</v>
      </c>
      <c r="BD103" s="156">
        <v>0</v>
      </c>
      <c r="BE103" s="156">
        <v>714060</v>
      </c>
      <c r="BF103" s="156">
        <v>0</v>
      </c>
      <c r="BG103" s="156">
        <v>0</v>
      </c>
      <c r="BH103" s="156">
        <v>0</v>
      </c>
      <c r="BI103" s="156">
        <v>74232</v>
      </c>
      <c r="BJ103" s="156">
        <v>237248</v>
      </c>
      <c r="BK103" s="156">
        <v>0</v>
      </c>
      <c r="BL103" s="156">
        <v>0</v>
      </c>
      <c r="BM103" s="156">
        <v>0</v>
      </c>
      <c r="BN103" s="156">
        <v>232092.6</v>
      </c>
      <c r="BO103" s="156">
        <v>0</v>
      </c>
      <c r="BP103" s="156">
        <v>0</v>
      </c>
      <c r="BQ103" s="156">
        <v>0</v>
      </c>
      <c r="BR103" s="156">
        <v>0</v>
      </c>
      <c r="BS103" s="156">
        <v>0</v>
      </c>
      <c r="BT103" s="156">
        <v>0</v>
      </c>
      <c r="BU103" s="156">
        <v>0</v>
      </c>
      <c r="BV103" s="156">
        <v>0</v>
      </c>
      <c r="BW103" s="156">
        <v>0</v>
      </c>
      <c r="BX103" s="156">
        <v>0</v>
      </c>
      <c r="BY103" s="156">
        <v>1257632.6000000001</v>
      </c>
      <c r="BZ103" s="156">
        <v>848848.85</v>
      </c>
      <c r="CA103" s="156">
        <v>596</v>
      </c>
      <c r="CB103" s="156">
        <v>175260</v>
      </c>
      <c r="CC103" s="156">
        <v>230</v>
      </c>
      <c r="CD103" s="156">
        <v>673588.85</v>
      </c>
      <c r="CE103" s="156">
        <v>366</v>
      </c>
      <c r="CF103" s="156">
        <v>1299</v>
      </c>
      <c r="CG103" s="156">
        <v>15588</v>
      </c>
      <c r="CH103" s="156">
        <v>0</v>
      </c>
      <c r="CI103" s="156">
        <v>0</v>
      </c>
      <c r="CJ103" s="156">
        <v>1299</v>
      </c>
      <c r="CK103" s="156">
        <v>15588</v>
      </c>
      <c r="CL103" s="156">
        <v>918422.76</v>
      </c>
      <c r="CM103" s="156">
        <v>183684.55200000003</v>
      </c>
      <c r="CN103" s="156">
        <v>33063.219360000003</v>
      </c>
      <c r="CO103" s="156">
        <v>1135170.5313599999</v>
      </c>
      <c r="CP103" s="168">
        <v>0</v>
      </c>
      <c r="CQ103" s="168">
        <v>0</v>
      </c>
      <c r="CR103" s="168">
        <v>0</v>
      </c>
      <c r="CS103" s="168">
        <v>0</v>
      </c>
      <c r="CT103" s="168">
        <v>0</v>
      </c>
      <c r="CU103" s="168">
        <v>0</v>
      </c>
      <c r="CV103" s="168">
        <v>0</v>
      </c>
      <c r="CW103" s="168">
        <v>0</v>
      </c>
      <c r="CX103" s="168">
        <v>0</v>
      </c>
      <c r="CY103" s="168">
        <v>0</v>
      </c>
      <c r="CZ103" s="168">
        <v>0</v>
      </c>
      <c r="DA103" s="168">
        <v>0</v>
      </c>
      <c r="DB103" s="168">
        <v>0</v>
      </c>
      <c r="DC103" s="168">
        <v>0</v>
      </c>
      <c r="DD103" s="168">
        <v>0</v>
      </c>
      <c r="DE103" s="168">
        <v>0</v>
      </c>
      <c r="DF103" s="168">
        <v>0</v>
      </c>
      <c r="DG103" s="168">
        <v>0</v>
      </c>
      <c r="DH103" s="168">
        <v>0</v>
      </c>
      <c r="DI103" s="168">
        <v>0</v>
      </c>
      <c r="DJ103" s="168">
        <v>0</v>
      </c>
      <c r="DK103" s="168">
        <v>0</v>
      </c>
      <c r="DL103" s="168">
        <v>0</v>
      </c>
      <c r="DM103" s="168">
        <v>0</v>
      </c>
      <c r="DN103" s="168">
        <v>0</v>
      </c>
      <c r="DO103" s="168">
        <v>0</v>
      </c>
      <c r="DP103" s="156">
        <v>0</v>
      </c>
      <c r="DQ103" s="156">
        <v>0</v>
      </c>
      <c r="DR103" s="156">
        <v>0</v>
      </c>
      <c r="DS103" s="156">
        <v>0</v>
      </c>
      <c r="DT103" s="31" t="s">
        <v>267</v>
      </c>
      <c r="DU103" s="174">
        <v>0</v>
      </c>
      <c r="DV103" s="174">
        <v>0</v>
      </c>
      <c r="DW103" s="174">
        <v>0</v>
      </c>
      <c r="DX103" s="174" t="s">
        <v>267</v>
      </c>
      <c r="DY103" s="174">
        <v>0</v>
      </c>
      <c r="DZ103" s="174">
        <v>0</v>
      </c>
      <c r="EA103" s="174">
        <v>0</v>
      </c>
      <c r="EB103" s="179">
        <v>1299</v>
      </c>
      <c r="EC103" s="179">
        <v>0</v>
      </c>
      <c r="ED103" s="179">
        <v>0</v>
      </c>
      <c r="EE103" s="179">
        <v>0</v>
      </c>
      <c r="EF103" s="179">
        <v>0</v>
      </c>
      <c r="EG103" s="179">
        <v>0</v>
      </c>
      <c r="EH103" s="180">
        <v>1299</v>
      </c>
      <c r="EI103" s="31">
        <v>0</v>
      </c>
      <c r="EJ103" s="31">
        <v>0</v>
      </c>
      <c r="EK103" s="31">
        <v>0</v>
      </c>
      <c r="EL103" s="31" t="e">
        <v>#DIV/0!</v>
      </c>
      <c r="EM103" s="31">
        <v>3</v>
      </c>
      <c r="EN103" s="31">
        <v>1</v>
      </c>
      <c r="EO103" s="31">
        <v>3</v>
      </c>
      <c r="EP103" s="31">
        <v>0</v>
      </c>
      <c r="EQ103" s="31" t="s">
        <v>1520</v>
      </c>
      <c r="ER103" s="31">
        <v>0</v>
      </c>
      <c r="ES103" s="31">
        <v>17</v>
      </c>
      <c r="ET103" s="31">
        <v>11</v>
      </c>
      <c r="EU103" s="31">
        <v>0.35</v>
      </c>
      <c r="EV103" s="31">
        <v>3</v>
      </c>
      <c r="EW103" s="31">
        <v>140</v>
      </c>
      <c r="EX103" s="31">
        <v>140</v>
      </c>
      <c r="EY103" s="31">
        <v>6</v>
      </c>
      <c r="EZ103" s="385" t="s">
        <v>598</v>
      </c>
    </row>
    <row r="104" spans="1:156" ht="30" x14ac:dyDescent="0.25">
      <c r="A104" s="368" t="s">
        <v>99</v>
      </c>
      <c r="B104" s="372" t="s">
        <v>1182</v>
      </c>
      <c r="C104" s="378" t="s">
        <v>99</v>
      </c>
      <c r="D104" s="378" t="s">
        <v>99</v>
      </c>
      <c r="E104" s="378" t="s">
        <v>746</v>
      </c>
      <c r="F104" s="378" t="s">
        <v>591</v>
      </c>
      <c r="G104" s="378" t="s">
        <v>306</v>
      </c>
      <c r="H104" s="378" t="s">
        <v>290</v>
      </c>
      <c r="I104" s="378" t="s">
        <v>605</v>
      </c>
      <c r="J104" s="378" t="s">
        <v>1183</v>
      </c>
      <c r="K104" s="378" t="s">
        <v>1184</v>
      </c>
      <c r="L104" s="378" t="s">
        <v>1185</v>
      </c>
      <c r="M104" s="378" t="s">
        <v>99</v>
      </c>
      <c r="N104" s="378">
        <v>49430</v>
      </c>
      <c r="O104" s="378" t="s">
        <v>1186</v>
      </c>
      <c r="P104" s="378" t="s">
        <v>1187</v>
      </c>
      <c r="Q104" s="378">
        <v>3767682660</v>
      </c>
      <c r="R104" s="378" t="s">
        <v>1188</v>
      </c>
      <c r="S104" s="378">
        <v>0</v>
      </c>
      <c r="T104" s="378" t="s">
        <v>1189</v>
      </c>
      <c r="U104" s="378" t="s">
        <v>1190</v>
      </c>
      <c r="V104" s="378" t="s">
        <v>412</v>
      </c>
      <c r="W104" s="365">
        <v>6781</v>
      </c>
      <c r="X104" s="365">
        <v>6672</v>
      </c>
      <c r="Y104" s="365">
        <v>109</v>
      </c>
      <c r="Z104" s="355">
        <v>4.4569138276553106</v>
      </c>
      <c r="AA104" s="355">
        <v>4.3163590070019096</v>
      </c>
      <c r="AB104" s="325" t="s">
        <v>283</v>
      </c>
      <c r="AC104" s="325">
        <v>1.9803631562221424</v>
      </c>
      <c r="AD104" s="325" t="s">
        <v>1191</v>
      </c>
      <c r="AE104" s="325">
        <v>24</v>
      </c>
      <c r="AF104" s="325">
        <v>1571</v>
      </c>
      <c r="AG104" s="325">
        <v>0</v>
      </c>
      <c r="AH104" s="325">
        <v>1497</v>
      </c>
      <c r="AI104" s="325">
        <v>0</v>
      </c>
      <c r="AJ104" s="146">
        <v>0.997</v>
      </c>
      <c r="AK104" s="146">
        <v>0.96160000000000001</v>
      </c>
      <c r="AL104" s="146">
        <v>0.96450000000000002</v>
      </c>
      <c r="AM104" s="146">
        <v>0</v>
      </c>
      <c r="AN104" s="146">
        <v>0</v>
      </c>
      <c r="AO104" s="146">
        <v>0.9516</v>
      </c>
      <c r="AP104" s="146">
        <v>0.90190000000000003</v>
      </c>
      <c r="AQ104" s="146">
        <v>0</v>
      </c>
      <c r="AR104" s="156">
        <v>915343.37</v>
      </c>
      <c r="AS104" s="156">
        <v>214174.5</v>
      </c>
      <c r="AT104" s="156">
        <v>29535.83</v>
      </c>
      <c r="AU104" s="156">
        <v>290006.26</v>
      </c>
      <c r="AV104" s="156">
        <v>8280</v>
      </c>
      <c r="AW104" s="156">
        <v>0</v>
      </c>
      <c r="AX104" s="157">
        <v>3643.46</v>
      </c>
      <c r="AY104" s="156">
        <v>0</v>
      </c>
      <c r="AZ104" s="156">
        <v>0</v>
      </c>
      <c r="BA104" s="156">
        <v>0</v>
      </c>
      <c r="BB104" s="156">
        <v>0</v>
      </c>
      <c r="BC104" s="156">
        <v>1460983.42</v>
      </c>
      <c r="BD104" s="156">
        <v>0</v>
      </c>
      <c r="BE104" s="156">
        <v>2515272</v>
      </c>
      <c r="BF104" s="156">
        <v>0</v>
      </c>
      <c r="BG104" s="156">
        <v>0</v>
      </c>
      <c r="BH104" s="156">
        <v>0</v>
      </c>
      <c r="BI104" s="156">
        <v>0</v>
      </c>
      <c r="BJ104" s="156">
        <v>714806.12</v>
      </c>
      <c r="BK104" s="156">
        <v>0</v>
      </c>
      <c r="BL104" s="156">
        <v>0</v>
      </c>
      <c r="BM104" s="156">
        <v>0</v>
      </c>
      <c r="BN104" s="156">
        <v>189766.9</v>
      </c>
      <c r="BO104" s="156">
        <v>31233.45</v>
      </c>
      <c r="BP104" s="156">
        <v>71884.800000000003</v>
      </c>
      <c r="BQ104" s="156">
        <v>0</v>
      </c>
      <c r="BR104" s="156">
        <v>0</v>
      </c>
      <c r="BS104" s="156">
        <v>0</v>
      </c>
      <c r="BT104" s="156">
        <v>0</v>
      </c>
      <c r="BU104" s="156">
        <v>0</v>
      </c>
      <c r="BV104" s="156">
        <v>156788.85</v>
      </c>
      <c r="BW104" s="156">
        <v>0</v>
      </c>
      <c r="BX104" s="156">
        <v>0</v>
      </c>
      <c r="BY104" s="156">
        <v>3679752.12</v>
      </c>
      <c r="BZ104" s="156">
        <v>4282273.88</v>
      </c>
      <c r="CA104" s="156">
        <v>2472</v>
      </c>
      <c r="CB104" s="156">
        <v>922854.24</v>
      </c>
      <c r="CC104" s="156">
        <v>812</v>
      </c>
      <c r="CD104" s="156">
        <v>3359419.6399999997</v>
      </c>
      <c r="CE104" s="156">
        <v>1660</v>
      </c>
      <c r="CF104" s="156">
        <v>2841</v>
      </c>
      <c r="CG104" s="156">
        <v>84630</v>
      </c>
      <c r="CH104" s="156">
        <v>0</v>
      </c>
      <c r="CI104" s="156">
        <v>0</v>
      </c>
      <c r="CJ104" s="156">
        <v>2841</v>
      </c>
      <c r="CK104" s="156">
        <v>84630</v>
      </c>
      <c r="CL104" s="156">
        <v>2711160</v>
      </c>
      <c r="CM104" s="156">
        <v>542232</v>
      </c>
      <c r="CN104" s="156">
        <v>97601.76</v>
      </c>
      <c r="CO104" s="156">
        <v>3350993.76</v>
      </c>
      <c r="CP104" s="168">
        <v>0</v>
      </c>
      <c r="CQ104" s="168">
        <v>0</v>
      </c>
      <c r="CR104" s="168">
        <v>0</v>
      </c>
      <c r="CS104" s="168">
        <v>0</v>
      </c>
      <c r="CT104" s="168">
        <v>0</v>
      </c>
      <c r="CU104" s="168">
        <v>0</v>
      </c>
      <c r="CV104" s="168">
        <v>0</v>
      </c>
      <c r="CW104" s="168">
        <v>0</v>
      </c>
      <c r="CX104" s="168">
        <v>0</v>
      </c>
      <c r="CY104" s="168">
        <v>0</v>
      </c>
      <c r="CZ104" s="168">
        <v>0</v>
      </c>
      <c r="DA104" s="168">
        <v>0</v>
      </c>
      <c r="DB104" s="168">
        <v>0</v>
      </c>
      <c r="DC104" s="168">
        <v>0</v>
      </c>
      <c r="DD104" s="168">
        <v>0</v>
      </c>
      <c r="DE104" s="168">
        <v>0</v>
      </c>
      <c r="DF104" s="168">
        <v>0</v>
      </c>
      <c r="DG104" s="168">
        <v>0</v>
      </c>
      <c r="DH104" s="168">
        <v>0</v>
      </c>
      <c r="DI104" s="168">
        <v>0</v>
      </c>
      <c r="DJ104" s="168">
        <v>0</v>
      </c>
      <c r="DK104" s="168">
        <v>0</v>
      </c>
      <c r="DL104" s="168">
        <v>0</v>
      </c>
      <c r="DM104" s="168">
        <v>0</v>
      </c>
      <c r="DN104" s="168">
        <v>0</v>
      </c>
      <c r="DO104" s="168">
        <v>0</v>
      </c>
      <c r="DP104" s="156">
        <v>0</v>
      </c>
      <c r="DQ104" s="156">
        <v>0</v>
      </c>
      <c r="DR104" s="156">
        <v>0</v>
      </c>
      <c r="DS104" s="156">
        <v>0</v>
      </c>
      <c r="DT104" s="31">
        <v>0</v>
      </c>
      <c r="DU104" s="174">
        <v>0</v>
      </c>
      <c r="DV104" s="174">
        <v>0</v>
      </c>
      <c r="DW104" s="174" t="s">
        <v>267</v>
      </c>
      <c r="DX104" s="174" t="s">
        <v>267</v>
      </c>
      <c r="DY104" s="174">
        <v>0</v>
      </c>
      <c r="DZ104" s="174">
        <v>0</v>
      </c>
      <c r="EA104" s="174" t="s">
        <v>267</v>
      </c>
      <c r="EB104" s="179">
        <v>2841</v>
      </c>
      <c r="EC104" s="179">
        <v>0</v>
      </c>
      <c r="ED104" s="179">
        <v>0</v>
      </c>
      <c r="EE104" s="179">
        <v>0</v>
      </c>
      <c r="EF104" s="179">
        <v>0</v>
      </c>
      <c r="EG104" s="179">
        <v>0</v>
      </c>
      <c r="EH104" s="179">
        <v>2841</v>
      </c>
      <c r="EI104" s="31">
        <v>0</v>
      </c>
      <c r="EJ104" s="31">
        <v>0</v>
      </c>
      <c r="EK104" s="31">
        <v>0</v>
      </c>
      <c r="EL104" s="31" t="e">
        <v>#DIV/0!</v>
      </c>
      <c r="EM104" s="31">
        <v>7</v>
      </c>
      <c r="EN104" s="31">
        <v>2</v>
      </c>
      <c r="EO104" s="31">
        <v>36</v>
      </c>
      <c r="EP104" s="31">
        <v>19</v>
      </c>
      <c r="EQ104" s="31" t="s">
        <v>1192</v>
      </c>
      <c r="ER104" s="31">
        <v>0</v>
      </c>
      <c r="ES104" s="31">
        <v>81.39</v>
      </c>
      <c r="ET104" s="109">
        <v>14.555555555555555</v>
      </c>
      <c r="EU104" s="113">
        <v>0.3</v>
      </c>
      <c r="EV104" s="31">
        <v>11</v>
      </c>
      <c r="EW104" s="31">
        <v>84</v>
      </c>
      <c r="EX104" s="31">
        <v>84</v>
      </c>
      <c r="EY104" s="66">
        <v>5</v>
      </c>
      <c r="EZ104" s="385" t="s">
        <v>598</v>
      </c>
    </row>
    <row r="105" spans="1:156" ht="40.5" x14ac:dyDescent="0.25">
      <c r="A105" s="368" t="s">
        <v>1936</v>
      </c>
      <c r="B105" s="372" t="s">
        <v>1193</v>
      </c>
      <c r="C105" s="378" t="s">
        <v>100</v>
      </c>
      <c r="D105" s="378" t="s">
        <v>100</v>
      </c>
      <c r="E105" s="378" t="s">
        <v>604</v>
      </c>
      <c r="F105" s="378" t="s">
        <v>591</v>
      </c>
      <c r="G105" s="378" t="s">
        <v>574</v>
      </c>
      <c r="H105" s="378" t="s">
        <v>575</v>
      </c>
      <c r="I105" s="378" t="s">
        <v>576</v>
      </c>
      <c r="J105" s="378" t="s">
        <v>1194</v>
      </c>
      <c r="K105" s="378" t="s">
        <v>1195</v>
      </c>
      <c r="L105" s="378" t="s">
        <v>1196</v>
      </c>
      <c r="M105" s="378" t="s">
        <v>100</v>
      </c>
      <c r="N105" s="378">
        <v>49800</v>
      </c>
      <c r="O105" s="378" t="s">
        <v>1197</v>
      </c>
      <c r="P105" s="378" t="s">
        <v>1198</v>
      </c>
      <c r="Q105" s="378" t="s">
        <v>1199</v>
      </c>
      <c r="R105" s="378" t="s">
        <v>1200</v>
      </c>
      <c r="S105" s="378">
        <v>0</v>
      </c>
      <c r="T105" s="378" t="s">
        <v>1201</v>
      </c>
      <c r="U105" s="378" t="s">
        <v>1202</v>
      </c>
      <c r="V105" s="378" t="s">
        <v>1203</v>
      </c>
      <c r="W105" s="365">
        <v>36381</v>
      </c>
      <c r="X105" s="365">
        <v>29215</v>
      </c>
      <c r="Y105" s="365">
        <v>7166</v>
      </c>
      <c r="Z105" s="355">
        <v>4.535786368576308</v>
      </c>
      <c r="AA105" s="355">
        <v>4.4557256582976121</v>
      </c>
      <c r="AB105" s="325" t="s">
        <v>283</v>
      </c>
      <c r="AC105" s="325">
        <v>1.1153317330670598</v>
      </c>
      <c r="AD105" s="325" t="s">
        <v>1204</v>
      </c>
      <c r="AE105" s="325">
        <v>76</v>
      </c>
      <c r="AF105" s="325">
        <v>8165</v>
      </c>
      <c r="AG105" s="325">
        <v>0</v>
      </c>
      <c r="AH105" s="325">
        <v>6441</v>
      </c>
      <c r="AI105" s="325">
        <v>0</v>
      </c>
      <c r="AJ105" s="146">
        <v>0.98519999999999996</v>
      </c>
      <c r="AK105" s="146">
        <v>0.96950000000000003</v>
      </c>
      <c r="AL105" s="146">
        <v>0</v>
      </c>
      <c r="AM105" s="146">
        <v>0</v>
      </c>
      <c r="AN105" s="146">
        <v>0</v>
      </c>
      <c r="AO105" s="146">
        <v>0.95369999999999999</v>
      </c>
      <c r="AP105" s="146">
        <v>0.93589999999999995</v>
      </c>
      <c r="AQ105" s="146">
        <v>0</v>
      </c>
      <c r="AR105" s="156">
        <v>6307085.2400000002</v>
      </c>
      <c r="AS105" s="156">
        <v>1261415.69</v>
      </c>
      <c r="AT105" s="156">
        <v>189212.82</v>
      </c>
      <c r="AU105" s="156">
        <v>1950752.45</v>
      </c>
      <c r="AV105" s="156">
        <v>0</v>
      </c>
      <c r="AW105" s="156">
        <v>0</v>
      </c>
      <c r="AX105" s="157">
        <v>970012.99</v>
      </c>
      <c r="AY105" s="156">
        <v>0</v>
      </c>
      <c r="AZ105" s="156">
        <v>0</v>
      </c>
      <c r="BA105" s="156">
        <v>0</v>
      </c>
      <c r="BB105" s="156">
        <v>0</v>
      </c>
      <c r="BC105" s="156">
        <v>10678479.189999999</v>
      </c>
      <c r="BD105" s="156">
        <v>0</v>
      </c>
      <c r="BE105" s="156">
        <v>7975071</v>
      </c>
      <c r="BF105" s="156">
        <v>0</v>
      </c>
      <c r="BG105" s="156">
        <v>0</v>
      </c>
      <c r="BH105" s="156">
        <v>0</v>
      </c>
      <c r="BI105" s="156">
        <v>171109.3</v>
      </c>
      <c r="BJ105" s="156">
        <v>2750748.3</v>
      </c>
      <c r="BK105" s="156">
        <v>0</v>
      </c>
      <c r="BL105" s="156">
        <v>0</v>
      </c>
      <c r="BM105" s="156">
        <v>0</v>
      </c>
      <c r="BN105" s="156">
        <v>820902.31</v>
      </c>
      <c r="BO105" s="156">
        <v>392485.26</v>
      </c>
      <c r="BP105" s="156">
        <v>410098.31</v>
      </c>
      <c r="BQ105" s="156">
        <v>0</v>
      </c>
      <c r="BR105" s="156">
        <v>0</v>
      </c>
      <c r="BS105" s="156">
        <v>0</v>
      </c>
      <c r="BT105" s="156">
        <v>0</v>
      </c>
      <c r="BU105" s="156">
        <v>0</v>
      </c>
      <c r="BV105" s="156">
        <v>379434</v>
      </c>
      <c r="BW105" s="156">
        <v>0</v>
      </c>
      <c r="BX105" s="156">
        <v>36540</v>
      </c>
      <c r="BY105" s="156">
        <v>12936388.48</v>
      </c>
      <c r="BZ105" s="156">
        <v>28687593.989999998</v>
      </c>
      <c r="CA105" s="156">
        <v>8161</v>
      </c>
      <c r="CB105" s="156">
        <v>4371155.55</v>
      </c>
      <c r="CC105" s="156">
        <v>3775</v>
      </c>
      <c r="CD105" s="156">
        <v>24316438.439999998</v>
      </c>
      <c r="CE105" s="156">
        <v>4386</v>
      </c>
      <c r="CF105" s="156">
        <v>1712</v>
      </c>
      <c r="CG105" s="156">
        <v>21407</v>
      </c>
      <c r="CH105" s="156">
        <v>163</v>
      </c>
      <c r="CI105" s="156">
        <v>4660</v>
      </c>
      <c r="CJ105" s="156">
        <v>1875</v>
      </c>
      <c r="CK105" s="156">
        <v>26067</v>
      </c>
      <c r="CL105" s="156">
        <v>843469.08000000007</v>
      </c>
      <c r="CM105" s="156">
        <v>168693.81599999999</v>
      </c>
      <c r="CN105" s="156">
        <v>30364.886880000002</v>
      </c>
      <c r="CO105" s="156">
        <v>1042527.7828800001</v>
      </c>
      <c r="CP105" s="168">
        <v>2388</v>
      </c>
      <c r="CQ105" s="168">
        <v>8238</v>
      </c>
      <c r="CR105" s="168">
        <v>0</v>
      </c>
      <c r="CS105" s="168">
        <v>0</v>
      </c>
      <c r="CT105" s="168">
        <v>10626</v>
      </c>
      <c r="CU105" s="168">
        <v>113184</v>
      </c>
      <c r="CV105" s="168">
        <v>0</v>
      </c>
      <c r="CW105" s="168">
        <v>0</v>
      </c>
      <c r="CX105" s="168">
        <v>0</v>
      </c>
      <c r="CY105" s="168">
        <v>0</v>
      </c>
      <c r="CZ105" s="168">
        <v>0</v>
      </c>
      <c r="DA105" s="168">
        <v>10626</v>
      </c>
      <c r="DB105" s="168">
        <v>113184</v>
      </c>
      <c r="DC105" s="168">
        <v>9611015.7599999998</v>
      </c>
      <c r="DD105" s="168">
        <v>1922203.152</v>
      </c>
      <c r="DE105" s="168">
        <v>345996.56735999999</v>
      </c>
      <c r="DF105" s="168">
        <v>11879215.479359999</v>
      </c>
      <c r="DG105" s="168">
        <v>0</v>
      </c>
      <c r="DH105" s="168">
        <v>0</v>
      </c>
      <c r="DI105" s="168">
        <v>0</v>
      </c>
      <c r="DJ105" s="168">
        <v>0</v>
      </c>
      <c r="DK105" s="168">
        <v>0</v>
      </c>
      <c r="DL105" s="168">
        <v>0</v>
      </c>
      <c r="DM105" s="168">
        <v>0</v>
      </c>
      <c r="DN105" s="168">
        <v>0</v>
      </c>
      <c r="DO105" s="168">
        <v>0</v>
      </c>
      <c r="DP105" s="156">
        <v>0</v>
      </c>
      <c r="DQ105" s="156">
        <v>0</v>
      </c>
      <c r="DR105" s="156">
        <v>0</v>
      </c>
      <c r="DS105" s="156">
        <v>0</v>
      </c>
      <c r="DT105" s="31" t="s">
        <v>267</v>
      </c>
      <c r="DU105" s="174">
        <v>0</v>
      </c>
      <c r="DV105" s="174">
        <v>0</v>
      </c>
      <c r="DW105" s="174" t="s">
        <v>267</v>
      </c>
      <c r="DX105" s="174" t="s">
        <v>267</v>
      </c>
      <c r="DY105" s="174">
        <v>0</v>
      </c>
      <c r="DZ105" s="174" t="s">
        <v>267</v>
      </c>
      <c r="EA105" s="174" t="s">
        <v>267</v>
      </c>
      <c r="EB105" s="179">
        <v>12338</v>
      </c>
      <c r="EC105" s="179">
        <v>0</v>
      </c>
      <c r="ED105" s="179">
        <v>163</v>
      </c>
      <c r="EE105" s="179">
        <v>0</v>
      </c>
      <c r="EF105" s="179">
        <v>0</v>
      </c>
      <c r="EG105" s="179">
        <v>0</v>
      </c>
      <c r="EH105" s="179">
        <v>12501</v>
      </c>
      <c r="EI105" s="31">
        <v>0</v>
      </c>
      <c r="EJ105" s="31">
        <v>0</v>
      </c>
      <c r="EK105" s="31">
        <v>0</v>
      </c>
      <c r="EL105" s="31" t="e">
        <v>#DIV/0!</v>
      </c>
      <c r="EM105" s="31">
        <v>6</v>
      </c>
      <c r="EN105" s="31">
        <v>0</v>
      </c>
      <c r="EO105" s="31">
        <v>0</v>
      </c>
      <c r="EP105" s="31">
        <v>0</v>
      </c>
      <c r="EQ105" s="31">
        <v>0</v>
      </c>
      <c r="ER105" s="31">
        <v>0</v>
      </c>
      <c r="ES105" s="31">
        <v>213.65</v>
      </c>
      <c r="ET105" s="109">
        <v>19.142857142857142</v>
      </c>
      <c r="EU105" s="113">
        <v>0.3</v>
      </c>
      <c r="EV105" s="31">
        <v>38</v>
      </c>
      <c r="EW105" s="31">
        <v>140</v>
      </c>
      <c r="EX105" s="31">
        <v>126</v>
      </c>
      <c r="EY105" s="66">
        <v>6</v>
      </c>
      <c r="EZ105" s="385" t="s">
        <v>598</v>
      </c>
    </row>
    <row r="106" spans="1:156" ht="27" x14ac:dyDescent="0.25">
      <c r="A106" s="368" t="s">
        <v>1892</v>
      </c>
      <c r="B106" s="372" t="s">
        <v>1891</v>
      </c>
      <c r="C106" s="378" t="s">
        <v>1892</v>
      </c>
      <c r="D106" s="378" t="s">
        <v>1892</v>
      </c>
      <c r="E106" s="378" t="s">
        <v>1893</v>
      </c>
      <c r="F106" s="378" t="s">
        <v>1894</v>
      </c>
      <c r="G106" s="378" t="s">
        <v>402</v>
      </c>
      <c r="H106" s="378" t="s">
        <v>290</v>
      </c>
      <c r="I106" s="378" t="s">
        <v>477</v>
      </c>
      <c r="J106" s="378" t="s">
        <v>1895</v>
      </c>
      <c r="K106" s="378" t="s">
        <v>1896</v>
      </c>
      <c r="L106" s="378" t="s">
        <v>1897</v>
      </c>
      <c r="M106" s="378" t="s">
        <v>1892</v>
      </c>
      <c r="N106" s="378">
        <v>47570</v>
      </c>
      <c r="O106" s="378" t="s">
        <v>1898</v>
      </c>
      <c r="P106" s="378" t="s">
        <v>1899</v>
      </c>
      <c r="Q106" s="378" t="s">
        <v>1900</v>
      </c>
      <c r="R106" s="378" t="s">
        <v>1901</v>
      </c>
      <c r="S106" s="378">
        <v>0</v>
      </c>
      <c r="T106" s="378" t="s">
        <v>1902</v>
      </c>
      <c r="U106" s="378" t="s">
        <v>1903</v>
      </c>
      <c r="V106" s="378" t="s">
        <v>1904</v>
      </c>
      <c r="W106" s="365">
        <v>18973</v>
      </c>
      <c r="X106" s="365">
        <v>11351</v>
      </c>
      <c r="Y106" s="365">
        <v>7622</v>
      </c>
      <c r="Z106" s="355">
        <v>4.5714861055175193</v>
      </c>
      <c r="AA106" s="355">
        <v>4.6028626880155263</v>
      </c>
      <c r="AB106" s="325" t="s">
        <v>397</v>
      </c>
      <c r="AC106" s="325">
        <v>2.4428572659055403</v>
      </c>
      <c r="AD106" s="325" t="s">
        <v>1905</v>
      </c>
      <c r="AE106" s="325">
        <v>143</v>
      </c>
      <c r="AF106" s="325">
        <v>4122</v>
      </c>
      <c r="AG106" s="325">
        <v>0</v>
      </c>
      <c r="AH106" s="325">
        <v>2483</v>
      </c>
      <c r="AI106" s="325">
        <v>0</v>
      </c>
      <c r="AJ106" s="146">
        <v>0.97530000000000006</v>
      </c>
      <c r="AK106" s="146">
        <v>0.98439999999999994</v>
      </c>
      <c r="AL106" s="146">
        <v>0</v>
      </c>
      <c r="AM106" s="146">
        <v>0</v>
      </c>
      <c r="AN106" s="146">
        <v>0</v>
      </c>
      <c r="AO106" s="146">
        <v>0.9133</v>
      </c>
      <c r="AP106" s="146">
        <v>0.81240000000000001</v>
      </c>
      <c r="AQ106" s="146">
        <v>0</v>
      </c>
      <c r="AR106" s="156">
        <v>2019597.12</v>
      </c>
      <c r="AS106" s="156">
        <v>404651.34</v>
      </c>
      <c r="AT106" s="156">
        <v>93421.55</v>
      </c>
      <c r="AU106" s="156">
        <v>1591633.77</v>
      </c>
      <c r="AV106" s="156">
        <v>15174.69</v>
      </c>
      <c r="AW106" s="156">
        <v>0</v>
      </c>
      <c r="AX106" s="157">
        <v>216888.08</v>
      </c>
      <c r="AY106" s="156">
        <v>0</v>
      </c>
      <c r="AZ106" s="156">
        <v>14061.59</v>
      </c>
      <c r="BA106" s="156">
        <v>0</v>
      </c>
      <c r="BB106" s="156">
        <v>0</v>
      </c>
      <c r="BC106" s="156">
        <v>4355428.1399999997</v>
      </c>
      <c r="BD106" s="156">
        <v>0</v>
      </c>
      <c r="BE106" s="156">
        <v>4292830</v>
      </c>
      <c r="BF106" s="156">
        <v>0</v>
      </c>
      <c r="BG106" s="156">
        <v>0</v>
      </c>
      <c r="BH106" s="156">
        <v>0</v>
      </c>
      <c r="BI106" s="156">
        <v>0</v>
      </c>
      <c r="BJ106" s="156">
        <v>436446.6</v>
      </c>
      <c r="BK106" s="156">
        <v>0</v>
      </c>
      <c r="BL106" s="156">
        <v>0</v>
      </c>
      <c r="BM106" s="156">
        <v>0</v>
      </c>
      <c r="BN106" s="156">
        <v>152510</v>
      </c>
      <c r="BO106" s="156">
        <v>0</v>
      </c>
      <c r="BP106" s="156">
        <v>124192.76</v>
      </c>
      <c r="BQ106" s="156">
        <v>0</v>
      </c>
      <c r="BR106" s="156">
        <v>0</v>
      </c>
      <c r="BS106" s="156">
        <v>0</v>
      </c>
      <c r="BT106" s="156">
        <v>0</v>
      </c>
      <c r="BU106" s="156">
        <v>0</v>
      </c>
      <c r="BV106" s="156">
        <v>30454.74</v>
      </c>
      <c r="BW106" s="156">
        <v>0</v>
      </c>
      <c r="BX106" s="156">
        <v>0</v>
      </c>
      <c r="BY106" s="156">
        <v>5036434.0999999996</v>
      </c>
      <c r="BZ106" s="156">
        <v>8323739.5999999996</v>
      </c>
      <c r="CA106" s="156">
        <v>4279</v>
      </c>
      <c r="CB106" s="156">
        <v>1228342.56</v>
      </c>
      <c r="CC106" s="156">
        <v>1117</v>
      </c>
      <c r="CD106" s="156">
        <v>7095397.0399999991</v>
      </c>
      <c r="CE106" s="156">
        <v>3162</v>
      </c>
      <c r="CF106" s="156">
        <v>2218</v>
      </c>
      <c r="CG106" s="156">
        <v>39924</v>
      </c>
      <c r="CH106" s="156">
        <v>52</v>
      </c>
      <c r="CI106" s="156">
        <v>1300</v>
      </c>
      <c r="CJ106" s="156">
        <v>2270</v>
      </c>
      <c r="CK106" s="156">
        <v>41224</v>
      </c>
      <c r="CL106" s="156">
        <v>2174773.44</v>
      </c>
      <c r="CM106" s="156">
        <v>434954.68800000002</v>
      </c>
      <c r="CN106" s="156">
        <v>78291.843840000001</v>
      </c>
      <c r="CO106" s="156">
        <v>2688019.9718399998</v>
      </c>
      <c r="CP106" s="168">
        <v>0</v>
      </c>
      <c r="CQ106" s="168">
        <v>0</v>
      </c>
      <c r="CR106" s="168">
        <v>0</v>
      </c>
      <c r="CS106" s="168">
        <v>0</v>
      </c>
      <c r="CT106" s="168">
        <v>0</v>
      </c>
      <c r="CU106" s="168">
        <v>0</v>
      </c>
      <c r="CV106" s="168">
        <v>0</v>
      </c>
      <c r="CW106" s="168">
        <v>0</v>
      </c>
      <c r="CX106" s="168">
        <v>0</v>
      </c>
      <c r="CY106" s="168">
        <v>0</v>
      </c>
      <c r="CZ106" s="168">
        <v>0</v>
      </c>
      <c r="DA106" s="168">
        <v>0</v>
      </c>
      <c r="DB106" s="168">
        <v>0</v>
      </c>
      <c r="DC106" s="168">
        <v>0</v>
      </c>
      <c r="DD106" s="168">
        <v>0</v>
      </c>
      <c r="DE106" s="168">
        <v>0</v>
      </c>
      <c r="DF106" s="168">
        <v>0</v>
      </c>
      <c r="DG106" s="168">
        <v>1308</v>
      </c>
      <c r="DH106" s="168">
        <v>0</v>
      </c>
      <c r="DI106" s="168">
        <v>0</v>
      </c>
      <c r="DJ106" s="168">
        <v>66</v>
      </c>
      <c r="DK106" s="168">
        <v>0</v>
      </c>
      <c r="DL106" s="168">
        <v>0</v>
      </c>
      <c r="DM106" s="168">
        <v>0</v>
      </c>
      <c r="DN106" s="168">
        <v>1374</v>
      </c>
      <c r="DO106" s="168">
        <v>53347</v>
      </c>
      <c r="DP106" s="156">
        <v>2743062.9600000004</v>
      </c>
      <c r="DQ106" s="156">
        <v>548612.59200000006</v>
      </c>
      <c r="DR106" s="156">
        <v>98750.266560000004</v>
      </c>
      <c r="DS106" s="156">
        <v>3390425.8185600005</v>
      </c>
      <c r="DT106" s="31">
        <v>0</v>
      </c>
      <c r="DU106" s="174">
        <v>0</v>
      </c>
      <c r="DV106" s="174">
        <v>0</v>
      </c>
      <c r="DW106" s="174" t="s">
        <v>267</v>
      </c>
      <c r="DX106" s="174" t="s">
        <v>267</v>
      </c>
      <c r="DY106" s="174">
        <v>0</v>
      </c>
      <c r="DZ106" s="174" t="s">
        <v>267</v>
      </c>
      <c r="EA106" s="174" t="s">
        <v>267</v>
      </c>
      <c r="EB106" s="179">
        <v>3526</v>
      </c>
      <c r="EC106" s="179">
        <v>0</v>
      </c>
      <c r="ED106" s="179">
        <v>118</v>
      </c>
      <c r="EE106" s="179">
        <v>0</v>
      </c>
      <c r="EF106" s="179">
        <v>0</v>
      </c>
      <c r="EG106" s="179">
        <v>0</v>
      </c>
      <c r="EH106" s="179">
        <v>3644</v>
      </c>
      <c r="EI106" s="31">
        <v>0</v>
      </c>
      <c r="EJ106" s="31">
        <v>0</v>
      </c>
      <c r="EK106" s="31">
        <v>0</v>
      </c>
      <c r="EL106" s="31" t="e">
        <v>#DIV/0!</v>
      </c>
      <c r="EM106" s="31">
        <v>9</v>
      </c>
      <c r="EN106" s="31">
        <v>0</v>
      </c>
      <c r="EO106" s="31">
        <v>0</v>
      </c>
      <c r="EP106" s="31">
        <v>0</v>
      </c>
      <c r="EQ106" s="31">
        <v>0</v>
      </c>
      <c r="ER106" s="31">
        <v>0</v>
      </c>
      <c r="ES106" s="31">
        <v>86</v>
      </c>
      <c r="ET106" s="109">
        <v>12.142857142857142</v>
      </c>
      <c r="EU106" s="113">
        <v>0.25</v>
      </c>
      <c r="EV106" s="31">
        <v>6</v>
      </c>
      <c r="EW106" s="31">
        <v>98</v>
      </c>
      <c r="EX106" s="31">
        <v>98</v>
      </c>
      <c r="EY106" s="66">
        <v>3</v>
      </c>
      <c r="EZ106" s="385" t="s">
        <v>598</v>
      </c>
    </row>
    <row r="107" spans="1:156" ht="40.5" x14ac:dyDescent="0.25">
      <c r="A107" s="368" t="s">
        <v>538</v>
      </c>
      <c r="B107" s="372" t="s">
        <v>537</v>
      </c>
      <c r="C107" s="378" t="s">
        <v>538</v>
      </c>
      <c r="D107" s="378" t="s">
        <v>538</v>
      </c>
      <c r="E107" s="378" t="s">
        <v>539</v>
      </c>
      <c r="F107" s="378" t="s">
        <v>540</v>
      </c>
      <c r="G107" s="378" t="s">
        <v>541</v>
      </c>
      <c r="H107" s="378" t="s">
        <v>542</v>
      </c>
      <c r="I107" s="378" t="s">
        <v>543</v>
      </c>
      <c r="J107" s="378" t="s">
        <v>544</v>
      </c>
      <c r="K107" s="378" t="s">
        <v>545</v>
      </c>
      <c r="L107" s="378" t="s">
        <v>546</v>
      </c>
      <c r="M107" s="378" t="s">
        <v>538</v>
      </c>
      <c r="N107" s="378">
        <v>48000</v>
      </c>
      <c r="O107" s="378" t="s">
        <v>547</v>
      </c>
      <c r="P107" s="378" t="s">
        <v>548</v>
      </c>
      <c r="Q107" s="378">
        <v>0</v>
      </c>
      <c r="R107" s="378" t="s">
        <v>549</v>
      </c>
      <c r="S107" s="378" t="s">
        <v>549</v>
      </c>
      <c r="T107" s="378" t="s">
        <v>550</v>
      </c>
      <c r="U107" s="378" t="s">
        <v>551</v>
      </c>
      <c r="V107" s="378" t="s">
        <v>552</v>
      </c>
      <c r="W107" s="365">
        <v>14445</v>
      </c>
      <c r="X107" s="365">
        <v>11186</v>
      </c>
      <c r="Y107" s="365">
        <v>3259</v>
      </c>
      <c r="Z107" s="355">
        <v>3.7499161917532686</v>
      </c>
      <c r="AA107" s="355">
        <v>3.9178193653376727</v>
      </c>
      <c r="AB107" s="325" t="s">
        <v>283</v>
      </c>
      <c r="AC107" s="325">
        <v>0.97066914118228986</v>
      </c>
      <c r="AD107" s="325" t="s">
        <v>553</v>
      </c>
      <c r="AE107" s="325">
        <v>47</v>
      </c>
      <c r="AF107" s="325">
        <v>3687</v>
      </c>
      <c r="AG107" s="325">
        <v>0</v>
      </c>
      <c r="AH107" s="325">
        <v>2983</v>
      </c>
      <c r="AI107" s="325">
        <v>0</v>
      </c>
      <c r="AJ107" s="146">
        <v>0.99019999999999997</v>
      </c>
      <c r="AK107" s="146">
        <v>0.97420000000000007</v>
      </c>
      <c r="AL107" s="146">
        <v>0.995</v>
      </c>
      <c r="AM107" s="146">
        <v>0</v>
      </c>
      <c r="AN107" s="146">
        <v>0</v>
      </c>
      <c r="AO107" s="146">
        <v>0.9536</v>
      </c>
      <c r="AP107" s="146">
        <v>0.93779999999999997</v>
      </c>
      <c r="AQ107" s="146">
        <v>0</v>
      </c>
      <c r="AR107" s="156">
        <v>2923289.38</v>
      </c>
      <c r="AS107" s="156">
        <v>587415.56999999995</v>
      </c>
      <c r="AT107" s="156">
        <v>105742.28</v>
      </c>
      <c r="AU107" s="156">
        <v>857314.39</v>
      </c>
      <c r="AV107" s="156">
        <v>261978.47</v>
      </c>
      <c r="AW107" s="156">
        <v>0</v>
      </c>
      <c r="AX107" s="157">
        <v>166785.12</v>
      </c>
      <c r="AY107" s="156">
        <v>0</v>
      </c>
      <c r="AZ107" s="156">
        <v>0</v>
      </c>
      <c r="BA107" s="156">
        <v>0</v>
      </c>
      <c r="BB107" s="156">
        <v>310972.36</v>
      </c>
      <c r="BC107" s="156">
        <v>5213497.5700000012</v>
      </c>
      <c r="BD107" s="156">
        <v>0</v>
      </c>
      <c r="BE107" s="156">
        <v>2105806</v>
      </c>
      <c r="BF107" s="156">
        <v>0</v>
      </c>
      <c r="BG107" s="156">
        <v>0</v>
      </c>
      <c r="BH107" s="156">
        <v>0</v>
      </c>
      <c r="BI107" s="156">
        <v>0</v>
      </c>
      <c r="BJ107" s="156">
        <v>1341037.81</v>
      </c>
      <c r="BK107" s="156">
        <v>236544.1</v>
      </c>
      <c r="BL107" s="156">
        <v>0</v>
      </c>
      <c r="BM107" s="156">
        <v>308838.06</v>
      </c>
      <c r="BN107" s="156">
        <v>705705.84</v>
      </c>
      <c r="BO107" s="156">
        <v>281955.81</v>
      </c>
      <c r="BP107" s="156">
        <v>74275</v>
      </c>
      <c r="BQ107" s="156">
        <v>47626</v>
      </c>
      <c r="BR107" s="156">
        <v>0</v>
      </c>
      <c r="BS107" s="156">
        <v>0</v>
      </c>
      <c r="BT107" s="156">
        <v>0</v>
      </c>
      <c r="BU107" s="156">
        <v>0</v>
      </c>
      <c r="BV107" s="156">
        <v>826779.34</v>
      </c>
      <c r="BW107" s="156">
        <v>0</v>
      </c>
      <c r="BX107" s="156">
        <v>88664.47</v>
      </c>
      <c r="BY107" s="156">
        <v>6017232.4299999988</v>
      </c>
      <c r="BZ107" s="156">
        <v>2667698.17</v>
      </c>
      <c r="CA107" s="156">
        <v>720</v>
      </c>
      <c r="CB107" s="156">
        <v>315649.83</v>
      </c>
      <c r="CC107" s="156">
        <v>395</v>
      </c>
      <c r="CD107" s="156">
        <v>2352048.34</v>
      </c>
      <c r="CE107" s="156">
        <v>325</v>
      </c>
      <c r="CF107" s="156">
        <v>546</v>
      </c>
      <c r="CG107" s="156">
        <v>0</v>
      </c>
      <c r="CH107" s="156">
        <v>39</v>
      </c>
      <c r="CI107" s="156">
        <v>1125</v>
      </c>
      <c r="CJ107" s="156">
        <v>585</v>
      </c>
      <c r="CK107" s="156">
        <v>1125</v>
      </c>
      <c r="CL107" s="156">
        <v>260799.71999999997</v>
      </c>
      <c r="CM107" s="156">
        <v>52159.944000000003</v>
      </c>
      <c r="CN107" s="156">
        <v>9388.7899199999974</v>
      </c>
      <c r="CO107" s="156">
        <v>322348.45392</v>
      </c>
      <c r="CP107" s="168">
        <v>0</v>
      </c>
      <c r="CQ107" s="168">
        <v>420</v>
      </c>
      <c r="CR107" s="168">
        <v>3944</v>
      </c>
      <c r="CS107" s="168">
        <v>322</v>
      </c>
      <c r="CT107" s="168">
        <v>4686</v>
      </c>
      <c r="CU107" s="168">
        <v>116660</v>
      </c>
      <c r="CV107" s="168">
        <v>137</v>
      </c>
      <c r="CW107" s="168">
        <v>37</v>
      </c>
      <c r="CX107" s="168">
        <v>15</v>
      </c>
      <c r="CY107" s="168">
        <v>189</v>
      </c>
      <c r="CZ107" s="168">
        <v>4375</v>
      </c>
      <c r="DA107" s="168">
        <v>4875</v>
      </c>
      <c r="DB107" s="168">
        <v>121035</v>
      </c>
      <c r="DC107" s="168">
        <v>5229563.5200000005</v>
      </c>
      <c r="DD107" s="168">
        <v>1045912.7040000001</v>
      </c>
      <c r="DE107" s="168">
        <v>188264.28672000003</v>
      </c>
      <c r="DF107" s="168">
        <v>6463740.5107199997</v>
      </c>
      <c r="DG107" s="168">
        <v>0</v>
      </c>
      <c r="DH107" s="168">
        <v>0</v>
      </c>
      <c r="DI107" s="168">
        <v>0</v>
      </c>
      <c r="DJ107" s="168">
        <v>0</v>
      </c>
      <c r="DK107" s="168">
        <v>0</v>
      </c>
      <c r="DL107" s="168">
        <v>0</v>
      </c>
      <c r="DM107" s="168">
        <v>0</v>
      </c>
      <c r="DN107" s="168">
        <v>0</v>
      </c>
      <c r="DO107" s="168">
        <v>0</v>
      </c>
      <c r="DP107" s="156">
        <v>0</v>
      </c>
      <c r="DQ107" s="156">
        <v>0</v>
      </c>
      <c r="DR107" s="156">
        <v>0</v>
      </c>
      <c r="DS107" s="156">
        <v>0</v>
      </c>
      <c r="DT107" s="31" t="s">
        <v>267</v>
      </c>
      <c r="DU107" s="174">
        <v>0</v>
      </c>
      <c r="DV107" s="174" t="s">
        <v>267</v>
      </c>
      <c r="DW107" s="174" t="s">
        <v>267</v>
      </c>
      <c r="DX107" s="174" t="s">
        <v>267</v>
      </c>
      <c r="DY107" s="174">
        <v>0</v>
      </c>
      <c r="DZ107" s="174" t="s">
        <v>267</v>
      </c>
      <c r="EA107" s="174" t="s">
        <v>267</v>
      </c>
      <c r="EB107" s="179">
        <v>5232</v>
      </c>
      <c r="EC107" s="179">
        <v>0</v>
      </c>
      <c r="ED107" s="179">
        <v>228</v>
      </c>
      <c r="EE107" s="179">
        <v>0</v>
      </c>
      <c r="EF107" s="179">
        <v>0</v>
      </c>
      <c r="EG107" s="179">
        <v>0</v>
      </c>
      <c r="EH107" s="179">
        <v>5460</v>
      </c>
      <c r="EI107" s="31">
        <v>0</v>
      </c>
      <c r="EJ107" s="31">
        <v>0</v>
      </c>
      <c r="EK107" s="31">
        <v>0</v>
      </c>
      <c r="EL107" s="31" t="e">
        <v>#DIV/0!</v>
      </c>
      <c r="EM107" s="31">
        <v>10</v>
      </c>
      <c r="EN107" s="31">
        <v>1</v>
      </c>
      <c r="EO107" s="31">
        <v>22</v>
      </c>
      <c r="EP107" s="31">
        <v>21</v>
      </c>
      <c r="EQ107" s="31" t="s">
        <v>554</v>
      </c>
      <c r="ER107" s="31">
        <v>0</v>
      </c>
      <c r="ES107" s="31">
        <v>117</v>
      </c>
      <c r="ET107" s="109">
        <v>11.416666666666666</v>
      </c>
      <c r="EU107" s="113">
        <v>0.25</v>
      </c>
      <c r="EV107" s="31">
        <v>21</v>
      </c>
      <c r="EW107" s="31">
        <v>98</v>
      </c>
      <c r="EX107" s="31">
        <v>70</v>
      </c>
      <c r="EY107" s="66">
        <v>8</v>
      </c>
      <c r="EZ107" s="385" t="s">
        <v>515</v>
      </c>
    </row>
    <row r="108" spans="1:156" ht="40.5" x14ac:dyDescent="0.25">
      <c r="A108" s="368" t="s">
        <v>103</v>
      </c>
      <c r="B108" s="373" t="s">
        <v>1775</v>
      </c>
      <c r="C108" s="378" t="s">
        <v>103</v>
      </c>
      <c r="D108" s="378" t="s">
        <v>103</v>
      </c>
      <c r="E108" s="378" t="s">
        <v>604</v>
      </c>
      <c r="F108" s="378" t="s">
        <v>591</v>
      </c>
      <c r="G108" s="378" t="s">
        <v>289</v>
      </c>
      <c r="H108" s="378" t="s">
        <v>290</v>
      </c>
      <c r="I108" s="378" t="s">
        <v>477</v>
      </c>
      <c r="J108" s="378" t="s">
        <v>1776</v>
      </c>
      <c r="K108" s="378" t="s">
        <v>1777</v>
      </c>
      <c r="L108" s="378" t="s">
        <v>1009</v>
      </c>
      <c r="M108" s="378" t="s">
        <v>103</v>
      </c>
      <c r="N108" s="378">
        <v>47381</v>
      </c>
      <c r="O108" s="378" t="s">
        <v>1778</v>
      </c>
      <c r="P108" s="378" t="s">
        <v>1779</v>
      </c>
      <c r="Q108" s="378" t="s">
        <v>1780</v>
      </c>
      <c r="R108" s="378" t="s">
        <v>1781</v>
      </c>
      <c r="S108" s="378">
        <v>0</v>
      </c>
      <c r="T108" s="378" t="s">
        <v>1782</v>
      </c>
      <c r="U108" s="378" t="s">
        <v>1782</v>
      </c>
      <c r="V108" s="378" t="s">
        <v>348</v>
      </c>
      <c r="W108" s="365">
        <v>7294</v>
      </c>
      <c r="X108" s="365">
        <v>5102</v>
      </c>
      <c r="Y108" s="365">
        <v>2192</v>
      </c>
      <c r="Z108" s="355">
        <v>3.9125766871165646</v>
      </c>
      <c r="AA108" s="355">
        <v>4.3083284111045481</v>
      </c>
      <c r="AB108" s="325" t="s">
        <v>283</v>
      </c>
      <c r="AC108" s="325">
        <v>2.2256794602791397</v>
      </c>
      <c r="AD108" s="325" t="s">
        <v>1783</v>
      </c>
      <c r="AE108" s="325">
        <v>85</v>
      </c>
      <c r="AF108" s="325">
        <v>1693</v>
      </c>
      <c r="AG108" s="325">
        <v>0</v>
      </c>
      <c r="AH108" s="325">
        <v>1304</v>
      </c>
      <c r="AI108" s="325">
        <v>0</v>
      </c>
      <c r="AJ108" s="345">
        <v>0.99370000000000003</v>
      </c>
      <c r="AK108" s="345">
        <v>0.9819</v>
      </c>
      <c r="AL108" s="345">
        <v>0.99400000000000011</v>
      </c>
      <c r="AM108" s="345">
        <v>0</v>
      </c>
      <c r="AN108" s="345">
        <v>0</v>
      </c>
      <c r="AO108" s="345">
        <v>0.93440000000000001</v>
      </c>
      <c r="AP108" s="345">
        <v>0.90659999999999996</v>
      </c>
      <c r="AQ108" s="345">
        <v>0</v>
      </c>
      <c r="AR108" s="348">
        <v>1761005.86</v>
      </c>
      <c r="AS108" s="348">
        <v>496056.99</v>
      </c>
      <c r="AT108" s="348">
        <v>83876.97</v>
      </c>
      <c r="AU108" s="348">
        <v>335288.52</v>
      </c>
      <c r="AV108" s="348">
        <v>307757.17</v>
      </c>
      <c r="AW108" s="348">
        <v>0</v>
      </c>
      <c r="AX108" s="348">
        <v>68496.77</v>
      </c>
      <c r="AY108" s="348">
        <v>0</v>
      </c>
      <c r="AZ108" s="348">
        <v>0</v>
      </c>
      <c r="BA108" s="348">
        <v>0</v>
      </c>
      <c r="BB108" s="348">
        <v>0</v>
      </c>
      <c r="BC108" s="351">
        <v>3052482.2800000003</v>
      </c>
      <c r="BD108" s="348">
        <v>0</v>
      </c>
      <c r="BE108" s="348">
        <v>4161075</v>
      </c>
      <c r="BF108" s="348">
        <v>0</v>
      </c>
      <c r="BG108" s="348">
        <v>804551</v>
      </c>
      <c r="BH108" s="348">
        <v>0</v>
      </c>
      <c r="BI108" s="348">
        <v>237868.79999999999</v>
      </c>
      <c r="BJ108" s="348">
        <v>618851.19999999995</v>
      </c>
      <c r="BK108" s="348">
        <v>0</v>
      </c>
      <c r="BL108" s="348">
        <v>245851.2</v>
      </c>
      <c r="BM108" s="348">
        <v>26000.32</v>
      </c>
      <c r="BN108" s="348">
        <v>720520.5</v>
      </c>
      <c r="BO108" s="348">
        <v>289936.8</v>
      </c>
      <c r="BP108" s="348">
        <v>111716.36</v>
      </c>
      <c r="BQ108" s="348">
        <v>145749</v>
      </c>
      <c r="BR108" s="348">
        <v>0</v>
      </c>
      <c r="BS108" s="348">
        <v>45106.64</v>
      </c>
      <c r="BT108" s="348">
        <v>116544.88</v>
      </c>
      <c r="BU108" s="348">
        <v>0</v>
      </c>
      <c r="BV108" s="348">
        <v>604983</v>
      </c>
      <c r="BW108" s="348">
        <v>475851.5</v>
      </c>
      <c r="BX108" s="348">
        <v>118463.91</v>
      </c>
      <c r="BY108" s="348">
        <v>8723070.1099999994</v>
      </c>
      <c r="BZ108" s="348">
        <v>2251136</v>
      </c>
      <c r="CA108" s="348">
        <v>1461</v>
      </c>
      <c r="CB108" s="348">
        <v>463008.15</v>
      </c>
      <c r="CC108" s="348">
        <v>366</v>
      </c>
      <c r="CD108" s="348">
        <v>1788127.85</v>
      </c>
      <c r="CE108" s="348">
        <v>1095</v>
      </c>
      <c r="CF108" s="325">
        <v>2068</v>
      </c>
      <c r="CG108" s="325">
        <v>41620</v>
      </c>
      <c r="CH108" s="325">
        <v>199</v>
      </c>
      <c r="CI108" s="325">
        <v>215</v>
      </c>
      <c r="CJ108" s="325">
        <v>2267</v>
      </c>
      <c r="CK108" s="325">
        <v>41835</v>
      </c>
      <c r="CL108" s="325">
        <v>2596707.84</v>
      </c>
      <c r="CM108" s="325">
        <v>519341.56799999997</v>
      </c>
      <c r="CN108" s="325">
        <v>93481.482239999998</v>
      </c>
      <c r="CO108" s="325">
        <v>3209530.8902399996</v>
      </c>
      <c r="CP108" s="325">
        <v>0</v>
      </c>
      <c r="CQ108" s="325">
        <v>0</v>
      </c>
      <c r="CR108" s="325">
        <v>0</v>
      </c>
      <c r="CS108" s="325">
        <v>0</v>
      </c>
      <c r="CT108" s="325">
        <v>0</v>
      </c>
      <c r="CU108" s="325">
        <v>0</v>
      </c>
      <c r="CV108" s="325">
        <v>0</v>
      </c>
      <c r="CW108" s="325">
        <v>0</v>
      </c>
      <c r="CX108" s="325">
        <v>0</v>
      </c>
      <c r="CY108" s="325">
        <v>0</v>
      </c>
      <c r="CZ108" s="325">
        <v>0</v>
      </c>
      <c r="DA108" s="325">
        <v>0</v>
      </c>
      <c r="DB108" s="325">
        <v>0</v>
      </c>
      <c r="DC108" s="325">
        <v>0</v>
      </c>
      <c r="DD108" s="325">
        <v>0</v>
      </c>
      <c r="DE108" s="325">
        <v>0</v>
      </c>
      <c r="DF108" s="325">
        <v>0</v>
      </c>
      <c r="DG108" s="325">
        <v>156</v>
      </c>
      <c r="DH108" s="325">
        <v>0</v>
      </c>
      <c r="DI108" s="325">
        <v>0</v>
      </c>
      <c r="DJ108" s="325">
        <v>33</v>
      </c>
      <c r="DK108" s="325">
        <v>0</v>
      </c>
      <c r="DL108" s="325">
        <v>0</v>
      </c>
      <c r="DM108" s="325">
        <v>0</v>
      </c>
      <c r="DN108" s="325">
        <v>189</v>
      </c>
      <c r="DO108" s="325">
        <v>5403</v>
      </c>
      <c r="DP108" s="325">
        <v>489130.92</v>
      </c>
      <c r="DQ108" s="325">
        <v>97826.184000000008</v>
      </c>
      <c r="DR108" s="325">
        <v>17608.71312</v>
      </c>
      <c r="DS108" s="325">
        <v>604565.81712000002</v>
      </c>
      <c r="DT108" s="325" t="s">
        <v>267</v>
      </c>
      <c r="DU108" s="325" t="s">
        <v>267</v>
      </c>
      <c r="DV108" s="325">
        <v>0</v>
      </c>
      <c r="DW108" s="325">
        <v>0</v>
      </c>
      <c r="DX108" s="325" t="s">
        <v>267</v>
      </c>
      <c r="DY108" s="325">
        <v>0</v>
      </c>
      <c r="DZ108" s="325">
        <v>0</v>
      </c>
      <c r="EA108" s="325" t="s">
        <v>267</v>
      </c>
      <c r="EB108" s="325">
        <v>2224</v>
      </c>
      <c r="EC108" s="325">
        <v>0</v>
      </c>
      <c r="ED108" s="325">
        <v>232</v>
      </c>
      <c r="EE108" s="325">
        <v>0</v>
      </c>
      <c r="EF108" s="325">
        <v>0</v>
      </c>
      <c r="EG108" s="325">
        <v>0</v>
      </c>
      <c r="EH108" s="338">
        <v>2456</v>
      </c>
      <c r="EI108" s="325">
        <v>0</v>
      </c>
      <c r="EJ108" s="325">
        <v>0</v>
      </c>
      <c r="EK108" s="325">
        <v>0</v>
      </c>
      <c r="EL108" s="325" t="e">
        <v>#DIV/0!</v>
      </c>
      <c r="EM108" s="325">
        <v>9</v>
      </c>
      <c r="EN108" s="325">
        <v>1</v>
      </c>
      <c r="EO108" s="325">
        <v>18</v>
      </c>
      <c r="EP108" s="325">
        <v>18</v>
      </c>
      <c r="EQ108" s="325" t="s">
        <v>1784</v>
      </c>
      <c r="ER108" s="325">
        <v>0</v>
      </c>
      <c r="ES108" s="325">
        <v>49</v>
      </c>
      <c r="ET108" s="355">
        <v>21.428571428571427</v>
      </c>
      <c r="EU108" s="325">
        <v>0.3</v>
      </c>
      <c r="EV108" s="325">
        <v>17</v>
      </c>
      <c r="EW108" s="325">
        <v>84</v>
      </c>
      <c r="EX108" s="325">
        <v>84</v>
      </c>
      <c r="EY108" s="325">
        <v>4</v>
      </c>
      <c r="EZ108" s="385" t="s">
        <v>598</v>
      </c>
    </row>
    <row r="109" spans="1:156" ht="30" x14ac:dyDescent="0.25">
      <c r="A109" s="368" t="s">
        <v>1650</v>
      </c>
      <c r="B109" s="373" t="s">
        <v>1649</v>
      </c>
      <c r="C109" s="378" t="s">
        <v>1650</v>
      </c>
      <c r="D109" s="378" t="s">
        <v>1650</v>
      </c>
      <c r="E109" s="378" t="s">
        <v>640</v>
      </c>
      <c r="F109" s="378" t="s">
        <v>591</v>
      </c>
      <c r="G109" s="378" t="s">
        <v>942</v>
      </c>
      <c r="H109" s="378" t="s">
        <v>955</v>
      </c>
      <c r="I109" s="378" t="s">
        <v>956</v>
      </c>
      <c r="J109" s="378" t="s">
        <v>1651</v>
      </c>
      <c r="K109" s="378" t="s">
        <v>1652</v>
      </c>
      <c r="L109" s="378" t="s">
        <v>1653</v>
      </c>
      <c r="M109" s="378" t="s">
        <v>1650</v>
      </c>
      <c r="N109" s="378">
        <v>49540</v>
      </c>
      <c r="O109" s="378" t="s">
        <v>1654</v>
      </c>
      <c r="P109" s="378" t="s">
        <v>1655</v>
      </c>
      <c r="Q109" s="378" t="s">
        <v>1656</v>
      </c>
      <c r="R109" s="378" t="s">
        <v>1657</v>
      </c>
      <c r="S109" s="378">
        <v>0</v>
      </c>
      <c r="T109" s="378" t="s">
        <v>1658</v>
      </c>
      <c r="U109" s="378" t="s">
        <v>1658</v>
      </c>
      <c r="V109" s="378" t="s">
        <v>412</v>
      </c>
      <c r="W109" s="365">
        <v>6309</v>
      </c>
      <c r="X109" s="365">
        <v>4363</v>
      </c>
      <c r="Y109" s="365">
        <v>1946</v>
      </c>
      <c r="Z109" s="355">
        <v>3.9270927092709269</v>
      </c>
      <c r="AA109" s="355">
        <v>3.9113453192808429</v>
      </c>
      <c r="AB109" s="325" t="s">
        <v>397</v>
      </c>
      <c r="AC109" s="325">
        <v>2.2901371430209094</v>
      </c>
      <c r="AD109" s="325">
        <v>0</v>
      </c>
      <c r="AE109" s="325">
        <v>38</v>
      </c>
      <c r="AF109" s="325">
        <v>1613</v>
      </c>
      <c r="AG109" s="325">
        <v>0</v>
      </c>
      <c r="AH109" s="325">
        <v>1111</v>
      </c>
      <c r="AI109" s="325">
        <v>0</v>
      </c>
      <c r="AJ109" s="31">
        <v>0.99760000000000004</v>
      </c>
      <c r="AK109" s="31">
        <v>0.97860000000000003</v>
      </c>
      <c r="AL109" s="31">
        <v>0</v>
      </c>
      <c r="AM109" s="31">
        <v>0</v>
      </c>
      <c r="AN109" s="31">
        <v>0</v>
      </c>
      <c r="AO109" s="31">
        <v>0.91249999999999998</v>
      </c>
      <c r="AP109" s="31">
        <v>0.89770000000000005</v>
      </c>
      <c r="AQ109" s="31">
        <v>0</v>
      </c>
      <c r="AR109" s="31">
        <v>752515.26</v>
      </c>
      <c r="AS109" s="31">
        <v>200483.20000000001</v>
      </c>
      <c r="AT109" s="31">
        <v>28111.4</v>
      </c>
      <c r="AU109" s="31">
        <v>66060</v>
      </c>
      <c r="AV109" s="31">
        <v>82500</v>
      </c>
      <c r="AW109" s="31">
        <v>0</v>
      </c>
      <c r="AX109" s="31">
        <v>25000</v>
      </c>
      <c r="AY109" s="31">
        <v>0</v>
      </c>
      <c r="AZ109" s="31">
        <v>0</v>
      </c>
      <c r="BA109" s="31">
        <v>0</v>
      </c>
      <c r="BB109" s="31">
        <v>0</v>
      </c>
      <c r="BC109" s="37">
        <v>1154669.8600000001</v>
      </c>
      <c r="BD109" s="31">
        <v>0</v>
      </c>
      <c r="BE109" s="31">
        <v>664275</v>
      </c>
      <c r="BF109" s="31">
        <v>0</v>
      </c>
      <c r="BG109" s="31">
        <v>0</v>
      </c>
      <c r="BH109" s="31">
        <v>0</v>
      </c>
      <c r="BI109" s="31">
        <v>0</v>
      </c>
      <c r="BJ109" s="31">
        <v>523696.95</v>
      </c>
      <c r="BK109" s="31">
        <v>0</v>
      </c>
      <c r="BL109" s="31">
        <v>0</v>
      </c>
      <c r="BM109" s="31">
        <v>0</v>
      </c>
      <c r="BN109" s="31">
        <v>99255.5</v>
      </c>
      <c r="BO109" s="31">
        <v>47072.95</v>
      </c>
      <c r="BP109" s="31">
        <v>52249.4</v>
      </c>
      <c r="BQ109" s="31">
        <v>0</v>
      </c>
      <c r="BR109" s="31">
        <v>0</v>
      </c>
      <c r="BS109" s="31">
        <v>0</v>
      </c>
      <c r="BT109" s="31">
        <v>0</v>
      </c>
      <c r="BU109" s="31">
        <v>0</v>
      </c>
      <c r="BV109" s="31">
        <v>286298.87</v>
      </c>
      <c r="BW109" s="31">
        <v>0</v>
      </c>
      <c r="BX109" s="31">
        <v>0</v>
      </c>
      <c r="BY109" s="31">
        <v>1672848.67</v>
      </c>
      <c r="BZ109" s="31">
        <v>1841773.1</v>
      </c>
      <c r="CA109" s="31">
        <v>3900</v>
      </c>
      <c r="CB109" s="31">
        <v>667175.5</v>
      </c>
      <c r="CC109" s="31">
        <v>1314</v>
      </c>
      <c r="CD109" s="31">
        <v>1174597.6000000001</v>
      </c>
      <c r="CE109" s="31">
        <v>2586</v>
      </c>
      <c r="CF109" s="31">
        <v>3932</v>
      </c>
      <c r="CG109" s="31">
        <v>53375</v>
      </c>
      <c r="CH109" s="31">
        <v>0</v>
      </c>
      <c r="CI109" s="31">
        <v>0</v>
      </c>
      <c r="CJ109" s="31">
        <v>3932</v>
      </c>
      <c r="CK109" s="31">
        <v>53375</v>
      </c>
      <c r="CL109" s="31">
        <v>1709782.2000000002</v>
      </c>
      <c r="CM109" s="31">
        <v>341956.44000000006</v>
      </c>
      <c r="CN109" s="31">
        <v>61552.159199999995</v>
      </c>
      <c r="CO109" s="31">
        <v>2113290.7992000002</v>
      </c>
      <c r="CP109" s="31">
        <v>0</v>
      </c>
      <c r="CQ109" s="31">
        <v>0</v>
      </c>
      <c r="CR109" s="31">
        <v>0</v>
      </c>
      <c r="CS109" s="31">
        <v>0</v>
      </c>
      <c r="CT109" s="31">
        <v>0</v>
      </c>
      <c r="CU109" s="31">
        <v>0</v>
      </c>
      <c r="CV109" s="31">
        <v>0</v>
      </c>
      <c r="CW109" s="31">
        <v>0</v>
      </c>
      <c r="CX109" s="31">
        <v>0</v>
      </c>
      <c r="CY109" s="31">
        <v>0</v>
      </c>
      <c r="CZ109" s="31">
        <v>0</v>
      </c>
      <c r="DA109" s="31">
        <v>0</v>
      </c>
      <c r="DB109" s="31">
        <v>0</v>
      </c>
      <c r="DC109" s="31">
        <v>0</v>
      </c>
      <c r="DD109" s="31">
        <v>0</v>
      </c>
      <c r="DE109" s="31">
        <v>0</v>
      </c>
      <c r="DF109" s="31">
        <v>0</v>
      </c>
      <c r="DG109" s="31">
        <v>0</v>
      </c>
      <c r="DH109" s="31">
        <v>0</v>
      </c>
      <c r="DI109" s="31">
        <v>0</v>
      </c>
      <c r="DJ109" s="31">
        <v>0</v>
      </c>
      <c r="DK109" s="31">
        <v>0</v>
      </c>
      <c r="DL109" s="31">
        <v>0</v>
      </c>
      <c r="DM109" s="31">
        <v>0</v>
      </c>
      <c r="DN109" s="31">
        <v>0</v>
      </c>
      <c r="DO109" s="31">
        <v>0</v>
      </c>
      <c r="DP109" s="31">
        <v>0</v>
      </c>
      <c r="DQ109" s="31">
        <v>0</v>
      </c>
      <c r="DR109" s="31">
        <v>0</v>
      </c>
      <c r="DS109" s="31">
        <v>0</v>
      </c>
      <c r="DT109" s="31" t="s">
        <v>267</v>
      </c>
      <c r="DU109" s="31">
        <v>0</v>
      </c>
      <c r="DV109" s="31">
        <v>0</v>
      </c>
      <c r="DW109" s="31">
        <v>0</v>
      </c>
      <c r="DX109" s="31" t="s">
        <v>267</v>
      </c>
      <c r="DY109" s="31">
        <v>0</v>
      </c>
      <c r="DZ109" s="31" t="s">
        <v>267</v>
      </c>
      <c r="EA109" s="31">
        <v>0</v>
      </c>
      <c r="EB109" s="31">
        <v>3932</v>
      </c>
      <c r="EC109" s="31">
        <v>0</v>
      </c>
      <c r="ED109" s="31">
        <v>0</v>
      </c>
      <c r="EE109" s="31">
        <v>0</v>
      </c>
      <c r="EF109" s="31">
        <v>0</v>
      </c>
      <c r="EG109" s="31">
        <v>0</v>
      </c>
      <c r="EH109" s="37">
        <v>3932</v>
      </c>
      <c r="EI109" s="31">
        <v>0</v>
      </c>
      <c r="EJ109" s="31">
        <v>0</v>
      </c>
      <c r="EK109" s="31">
        <v>0</v>
      </c>
      <c r="EL109" s="31" t="e">
        <v>#DIV/0!</v>
      </c>
      <c r="EM109" s="31">
        <v>15</v>
      </c>
      <c r="EN109" s="31">
        <v>0</v>
      </c>
      <c r="EO109" s="31">
        <v>0</v>
      </c>
      <c r="EP109" s="31">
        <v>0</v>
      </c>
      <c r="EQ109" s="31" t="s">
        <v>1659</v>
      </c>
      <c r="ER109" s="31">
        <v>0</v>
      </c>
      <c r="ES109" s="31">
        <v>85</v>
      </c>
      <c r="ET109" s="31">
        <v>12.75</v>
      </c>
      <c r="EU109" s="31">
        <v>0.35</v>
      </c>
      <c r="EV109" s="31">
        <v>11</v>
      </c>
      <c r="EW109" s="31">
        <v>35</v>
      </c>
      <c r="EX109" s="31">
        <v>35</v>
      </c>
      <c r="EY109" s="31">
        <v>6</v>
      </c>
      <c r="EZ109" s="385" t="s">
        <v>598</v>
      </c>
    </row>
    <row r="110" spans="1:156" ht="27" x14ac:dyDescent="0.25">
      <c r="A110" s="368" t="s">
        <v>105</v>
      </c>
      <c r="B110" s="373" t="s">
        <v>1521</v>
      </c>
      <c r="C110" s="378" t="s">
        <v>105</v>
      </c>
      <c r="D110" s="378" t="s">
        <v>105</v>
      </c>
      <c r="E110" s="378" t="s">
        <v>1522</v>
      </c>
      <c r="F110" s="378" t="s">
        <v>591</v>
      </c>
      <c r="G110" s="378" t="s">
        <v>574</v>
      </c>
      <c r="H110" s="378" t="s">
        <v>1523</v>
      </c>
      <c r="I110" s="378" t="s">
        <v>1050</v>
      </c>
      <c r="J110" s="378" t="s">
        <v>1524</v>
      </c>
      <c r="K110" s="378" t="s">
        <v>1525</v>
      </c>
      <c r="L110" s="378" t="s">
        <v>1526</v>
      </c>
      <c r="M110" s="378" t="s">
        <v>105</v>
      </c>
      <c r="N110" s="378">
        <v>49700</v>
      </c>
      <c r="O110" s="378" t="s">
        <v>1527</v>
      </c>
      <c r="P110" s="378" t="s">
        <v>1528</v>
      </c>
      <c r="Q110" s="378" t="s">
        <v>1529</v>
      </c>
      <c r="R110" s="378" t="s">
        <v>1530</v>
      </c>
      <c r="S110" s="378">
        <v>0</v>
      </c>
      <c r="T110" s="378" t="s">
        <v>1531</v>
      </c>
      <c r="U110" s="378" t="s">
        <v>1531</v>
      </c>
      <c r="V110" s="378" t="s">
        <v>348</v>
      </c>
      <c r="W110" s="365">
        <v>16997</v>
      </c>
      <c r="X110" s="365">
        <v>10510</v>
      </c>
      <c r="Y110" s="365">
        <v>6487</v>
      </c>
      <c r="Z110" s="355">
        <v>4.2310789049919482</v>
      </c>
      <c r="AA110" s="355">
        <v>4.3238361740015261</v>
      </c>
      <c r="AB110" s="325" t="s">
        <v>397</v>
      </c>
      <c r="AC110" s="325">
        <v>2.9403718201599149</v>
      </c>
      <c r="AD110" s="325">
        <v>0</v>
      </c>
      <c r="AE110" s="325">
        <v>62</v>
      </c>
      <c r="AF110" s="325">
        <v>3931</v>
      </c>
      <c r="AG110" s="325">
        <v>0</v>
      </c>
      <c r="AH110" s="325">
        <v>2484</v>
      </c>
      <c r="AI110" s="325">
        <v>0</v>
      </c>
      <c r="AJ110" s="146">
        <v>0.99790000000000001</v>
      </c>
      <c r="AK110" s="146">
        <v>0.95040000000000002</v>
      </c>
      <c r="AL110" s="146">
        <v>0.99099999999999999</v>
      </c>
      <c r="AM110" s="146">
        <v>0</v>
      </c>
      <c r="AN110" s="146">
        <v>0</v>
      </c>
      <c r="AO110" s="146">
        <v>0.91749999999999998</v>
      </c>
      <c r="AP110" s="146">
        <v>0.85240000000000005</v>
      </c>
      <c r="AQ110" s="146">
        <v>0</v>
      </c>
      <c r="AR110" s="156">
        <v>1482161</v>
      </c>
      <c r="AS110" s="156">
        <v>272490</v>
      </c>
      <c r="AT110" s="156">
        <v>52921</v>
      </c>
      <c r="AU110" s="156">
        <v>240018</v>
      </c>
      <c r="AV110" s="156">
        <v>38674</v>
      </c>
      <c r="AW110" s="156">
        <v>0</v>
      </c>
      <c r="AX110" s="156">
        <v>15579</v>
      </c>
      <c r="AY110" s="156">
        <v>0</v>
      </c>
      <c r="AZ110" s="156">
        <v>2580</v>
      </c>
      <c r="BA110" s="156">
        <v>0</v>
      </c>
      <c r="BB110" s="156">
        <v>0</v>
      </c>
      <c r="BC110" s="162">
        <v>2104423</v>
      </c>
      <c r="BD110" s="156">
        <v>0</v>
      </c>
      <c r="BE110" s="156">
        <v>754968</v>
      </c>
      <c r="BF110" s="156">
        <v>0</v>
      </c>
      <c r="BG110" s="156">
        <v>0</v>
      </c>
      <c r="BH110" s="156">
        <v>0</v>
      </c>
      <c r="BI110" s="156">
        <v>0</v>
      </c>
      <c r="BJ110" s="156">
        <v>343333</v>
      </c>
      <c r="BK110" s="156">
        <v>0</v>
      </c>
      <c r="BL110" s="156">
        <v>0</v>
      </c>
      <c r="BM110" s="156">
        <v>0</v>
      </c>
      <c r="BN110" s="156">
        <v>83872</v>
      </c>
      <c r="BO110" s="156">
        <v>173635.39</v>
      </c>
      <c r="BP110" s="156">
        <v>104554.28</v>
      </c>
      <c r="BQ110" s="156">
        <v>0</v>
      </c>
      <c r="BR110" s="156">
        <v>0</v>
      </c>
      <c r="BS110" s="156">
        <v>0</v>
      </c>
      <c r="BT110" s="156">
        <v>0</v>
      </c>
      <c r="BU110" s="156">
        <v>0</v>
      </c>
      <c r="BV110" s="156">
        <v>271189.09999999998</v>
      </c>
      <c r="BW110" s="156">
        <v>0</v>
      </c>
      <c r="BX110" s="156">
        <v>0</v>
      </c>
      <c r="BY110" s="156">
        <v>1731551.77</v>
      </c>
      <c r="BZ110" s="156">
        <v>1913121.89</v>
      </c>
      <c r="CA110" s="156">
        <v>1191</v>
      </c>
      <c r="CB110" s="156">
        <v>207104.94</v>
      </c>
      <c r="CC110" s="156">
        <v>422</v>
      </c>
      <c r="CD110" s="156">
        <v>1706016.95</v>
      </c>
      <c r="CE110" s="156">
        <v>769</v>
      </c>
      <c r="CF110" s="156">
        <v>5056</v>
      </c>
      <c r="CG110" s="156">
        <v>68895</v>
      </c>
      <c r="CH110" s="156">
        <v>23</v>
      </c>
      <c r="CI110" s="156">
        <v>480</v>
      </c>
      <c r="CJ110" s="156">
        <v>5079</v>
      </c>
      <c r="CK110" s="156">
        <v>69375</v>
      </c>
      <c r="CL110" s="156">
        <v>2196839.1599999997</v>
      </c>
      <c r="CM110" s="156">
        <v>439367.83200000005</v>
      </c>
      <c r="CN110" s="156">
        <v>79086.209759999998</v>
      </c>
      <c r="CO110" s="156">
        <v>2715293.2017599996</v>
      </c>
      <c r="CP110" s="168">
        <v>0</v>
      </c>
      <c r="CQ110" s="168">
        <v>0</v>
      </c>
      <c r="CR110" s="168">
        <v>0</v>
      </c>
      <c r="CS110" s="168">
        <v>0</v>
      </c>
      <c r="CT110" s="168">
        <v>0</v>
      </c>
      <c r="CU110" s="168">
        <v>0</v>
      </c>
      <c r="CV110" s="168">
        <v>0</v>
      </c>
      <c r="CW110" s="168">
        <v>0</v>
      </c>
      <c r="CX110" s="168">
        <v>0</v>
      </c>
      <c r="CY110" s="168">
        <v>0</v>
      </c>
      <c r="CZ110" s="168">
        <v>0</v>
      </c>
      <c r="DA110" s="168">
        <v>0</v>
      </c>
      <c r="DB110" s="168">
        <v>0</v>
      </c>
      <c r="DC110" s="168">
        <v>0</v>
      </c>
      <c r="DD110" s="168">
        <v>0</v>
      </c>
      <c r="DE110" s="168">
        <v>0</v>
      </c>
      <c r="DF110" s="168">
        <v>0</v>
      </c>
      <c r="DG110" s="168">
        <v>0</v>
      </c>
      <c r="DH110" s="168">
        <v>0</v>
      </c>
      <c r="DI110" s="168">
        <v>0</v>
      </c>
      <c r="DJ110" s="168">
        <v>0</v>
      </c>
      <c r="DK110" s="168">
        <v>0</v>
      </c>
      <c r="DL110" s="168">
        <v>0</v>
      </c>
      <c r="DM110" s="168">
        <v>0</v>
      </c>
      <c r="DN110" s="168">
        <v>0</v>
      </c>
      <c r="DO110" s="168">
        <v>0</v>
      </c>
      <c r="DP110" s="156">
        <v>0</v>
      </c>
      <c r="DQ110" s="156">
        <v>0</v>
      </c>
      <c r="DR110" s="156">
        <v>0</v>
      </c>
      <c r="DS110" s="156">
        <v>0</v>
      </c>
      <c r="DT110" s="31">
        <v>0</v>
      </c>
      <c r="DU110" s="174">
        <v>0</v>
      </c>
      <c r="DV110" s="174">
        <v>0</v>
      </c>
      <c r="DW110" s="174" t="s">
        <v>267</v>
      </c>
      <c r="DX110" s="174" t="s">
        <v>267</v>
      </c>
      <c r="DY110" s="174">
        <v>0</v>
      </c>
      <c r="DZ110" s="174">
        <v>0</v>
      </c>
      <c r="EA110" s="174" t="s">
        <v>267</v>
      </c>
      <c r="EB110" s="179">
        <v>5056</v>
      </c>
      <c r="EC110" s="179">
        <v>0</v>
      </c>
      <c r="ED110" s="179">
        <v>23</v>
      </c>
      <c r="EE110" s="179">
        <v>0</v>
      </c>
      <c r="EF110" s="179">
        <v>0</v>
      </c>
      <c r="EG110" s="179">
        <v>0</v>
      </c>
      <c r="EH110" s="180">
        <v>5079</v>
      </c>
      <c r="EI110" s="31">
        <v>0</v>
      </c>
      <c r="EJ110" s="31">
        <v>0</v>
      </c>
      <c r="EK110" s="31">
        <v>0</v>
      </c>
      <c r="EL110" s="31" t="e">
        <v>#DIV/0!</v>
      </c>
      <c r="EM110" s="31">
        <v>6</v>
      </c>
      <c r="EN110" s="31">
        <v>0</v>
      </c>
      <c r="EO110" s="31">
        <v>0</v>
      </c>
      <c r="EP110" s="31">
        <v>0</v>
      </c>
      <c r="EQ110" s="31">
        <v>0</v>
      </c>
      <c r="ER110" s="31">
        <v>0</v>
      </c>
      <c r="ES110" s="31">
        <v>65</v>
      </c>
      <c r="ET110" s="31">
        <v>19.333333333333332</v>
      </c>
      <c r="EU110" s="31">
        <v>0.15</v>
      </c>
      <c r="EV110" s="31">
        <v>8</v>
      </c>
      <c r="EW110" s="31">
        <v>84</v>
      </c>
      <c r="EX110" s="31">
        <v>84</v>
      </c>
      <c r="EY110" s="31">
        <v>10</v>
      </c>
      <c r="EZ110" s="385" t="s">
        <v>598</v>
      </c>
    </row>
    <row r="111" spans="1:156" ht="40.5" x14ac:dyDescent="0.25">
      <c r="A111" s="368" t="s">
        <v>106</v>
      </c>
      <c r="B111" s="372" t="s">
        <v>1205</v>
      </c>
      <c r="C111" s="378" t="s">
        <v>106</v>
      </c>
      <c r="D111" s="378" t="s">
        <v>106</v>
      </c>
      <c r="E111" s="378" t="s">
        <v>604</v>
      </c>
      <c r="F111" s="378" t="s">
        <v>591</v>
      </c>
      <c r="G111" s="378" t="s">
        <v>341</v>
      </c>
      <c r="H111" s="378" t="s">
        <v>1206</v>
      </c>
      <c r="I111" s="378" t="s">
        <v>679</v>
      </c>
      <c r="J111" s="378" t="s">
        <v>1207</v>
      </c>
      <c r="K111" s="378" t="s">
        <v>1208</v>
      </c>
      <c r="L111" s="378" t="s">
        <v>1209</v>
      </c>
      <c r="M111" s="378" t="s">
        <v>106</v>
      </c>
      <c r="N111" s="378">
        <v>45730</v>
      </c>
      <c r="O111" s="378" t="s">
        <v>1210</v>
      </c>
      <c r="P111" s="378" t="s">
        <v>1211</v>
      </c>
      <c r="Q111" s="378" t="s">
        <v>1211</v>
      </c>
      <c r="R111" s="378" t="s">
        <v>1212</v>
      </c>
      <c r="S111" s="378">
        <v>0</v>
      </c>
      <c r="T111" s="378" t="s">
        <v>1213</v>
      </c>
      <c r="U111" s="378" t="s">
        <v>1214</v>
      </c>
      <c r="V111" s="378" t="s">
        <v>1215</v>
      </c>
      <c r="W111" s="365">
        <v>18421</v>
      </c>
      <c r="X111" s="365">
        <v>17293</v>
      </c>
      <c r="Y111" s="365">
        <v>1128</v>
      </c>
      <c r="Z111" s="355">
        <v>4.0833530106257383</v>
      </c>
      <c r="AA111" s="355">
        <v>4.1573008350259535</v>
      </c>
      <c r="AB111" s="325" t="s">
        <v>283</v>
      </c>
      <c r="AC111" s="325">
        <v>2.399127893833719</v>
      </c>
      <c r="AD111" s="325">
        <v>0</v>
      </c>
      <c r="AE111" s="325">
        <v>24</v>
      </c>
      <c r="AF111" s="325">
        <v>4431</v>
      </c>
      <c r="AG111" s="325">
        <v>0</v>
      </c>
      <c r="AH111" s="325">
        <v>4235</v>
      </c>
      <c r="AI111" s="325">
        <v>0</v>
      </c>
      <c r="AJ111" s="146">
        <v>0.98530000000000006</v>
      </c>
      <c r="AK111" s="146">
        <v>0.94010000000000005</v>
      </c>
      <c r="AL111" s="146">
        <v>0.98739999999999994</v>
      </c>
      <c r="AM111" s="146">
        <v>0</v>
      </c>
      <c r="AN111" s="146">
        <v>0</v>
      </c>
      <c r="AO111" s="146">
        <v>0.97940000000000005</v>
      </c>
      <c r="AP111" s="146">
        <v>0.95079999999999998</v>
      </c>
      <c r="AQ111" s="146">
        <v>0</v>
      </c>
      <c r="AR111" s="156">
        <v>1736149.01</v>
      </c>
      <c r="AS111" s="156">
        <v>375988.66</v>
      </c>
      <c r="AT111" s="156">
        <v>56899.9</v>
      </c>
      <c r="AU111" s="156">
        <v>340251</v>
      </c>
      <c r="AV111" s="156">
        <v>45718.5</v>
      </c>
      <c r="AW111" s="156">
        <v>0</v>
      </c>
      <c r="AX111" s="157">
        <v>188970</v>
      </c>
      <c r="AY111" s="156">
        <v>0</v>
      </c>
      <c r="AZ111" s="156">
        <v>33147</v>
      </c>
      <c r="BA111" s="156">
        <v>0</v>
      </c>
      <c r="BB111" s="156">
        <v>0</v>
      </c>
      <c r="BC111" s="156">
        <v>2777124.07</v>
      </c>
      <c r="BD111" s="156">
        <v>0</v>
      </c>
      <c r="BE111" s="156">
        <v>2848131</v>
      </c>
      <c r="BF111" s="156">
        <v>0</v>
      </c>
      <c r="BG111" s="156">
        <v>148452</v>
      </c>
      <c r="BH111" s="156">
        <v>0</v>
      </c>
      <c r="BI111" s="156">
        <v>0</v>
      </c>
      <c r="BJ111" s="156">
        <v>676034</v>
      </c>
      <c r="BK111" s="156">
        <v>0</v>
      </c>
      <c r="BL111" s="156">
        <v>0</v>
      </c>
      <c r="BM111" s="156">
        <v>0</v>
      </c>
      <c r="BN111" s="156">
        <v>249957.89</v>
      </c>
      <c r="BO111" s="156">
        <v>67021.48</v>
      </c>
      <c r="BP111" s="156">
        <v>113993.2</v>
      </c>
      <c r="BQ111" s="156">
        <v>244219</v>
      </c>
      <c r="BR111" s="156">
        <v>0</v>
      </c>
      <c r="BS111" s="156">
        <v>0</v>
      </c>
      <c r="BT111" s="156">
        <v>0</v>
      </c>
      <c r="BU111" s="156">
        <v>0</v>
      </c>
      <c r="BV111" s="156">
        <v>121803.34</v>
      </c>
      <c r="BW111" s="156">
        <v>0</v>
      </c>
      <c r="BX111" s="156">
        <v>0</v>
      </c>
      <c r="BY111" s="156">
        <v>4469611.91</v>
      </c>
      <c r="BZ111" s="156">
        <v>1246374.3</v>
      </c>
      <c r="CA111" s="156">
        <v>1455</v>
      </c>
      <c r="CB111" s="156">
        <v>500136</v>
      </c>
      <c r="CC111" s="156">
        <v>650</v>
      </c>
      <c r="CD111" s="156">
        <v>746238.3</v>
      </c>
      <c r="CE111" s="156">
        <v>805</v>
      </c>
      <c r="CF111" s="156">
        <v>6228</v>
      </c>
      <c r="CG111" s="156">
        <v>93420</v>
      </c>
      <c r="CH111" s="156">
        <v>26</v>
      </c>
      <c r="CI111" s="156">
        <v>2000</v>
      </c>
      <c r="CJ111" s="156">
        <v>6254</v>
      </c>
      <c r="CK111" s="156">
        <v>95420</v>
      </c>
      <c r="CL111" s="156">
        <v>4341314.88</v>
      </c>
      <c r="CM111" s="156">
        <v>868262.97600000014</v>
      </c>
      <c r="CN111" s="156">
        <v>156287.33568000002</v>
      </c>
      <c r="CO111" s="156">
        <v>5365865.1916800002</v>
      </c>
      <c r="CP111" s="168">
        <v>0</v>
      </c>
      <c r="CQ111" s="168">
        <v>0</v>
      </c>
      <c r="CR111" s="168">
        <v>0</v>
      </c>
      <c r="CS111" s="168">
        <v>0</v>
      </c>
      <c r="CT111" s="168">
        <v>0</v>
      </c>
      <c r="CU111" s="168">
        <v>0</v>
      </c>
      <c r="CV111" s="168">
        <v>0</v>
      </c>
      <c r="CW111" s="168">
        <v>0</v>
      </c>
      <c r="CX111" s="168">
        <v>0</v>
      </c>
      <c r="CY111" s="168">
        <v>0</v>
      </c>
      <c r="CZ111" s="168">
        <v>0</v>
      </c>
      <c r="DA111" s="168">
        <v>0</v>
      </c>
      <c r="DB111" s="168">
        <v>0</v>
      </c>
      <c r="DC111" s="168">
        <v>0</v>
      </c>
      <c r="DD111" s="168">
        <v>0</v>
      </c>
      <c r="DE111" s="168">
        <v>0</v>
      </c>
      <c r="DF111" s="168">
        <v>0</v>
      </c>
      <c r="DG111" s="168">
        <v>0</v>
      </c>
      <c r="DH111" s="168">
        <v>0</v>
      </c>
      <c r="DI111" s="168">
        <v>0</v>
      </c>
      <c r="DJ111" s="168">
        <v>0</v>
      </c>
      <c r="DK111" s="168">
        <v>0</v>
      </c>
      <c r="DL111" s="168">
        <v>0</v>
      </c>
      <c r="DM111" s="168">
        <v>0</v>
      </c>
      <c r="DN111" s="168">
        <v>0</v>
      </c>
      <c r="DO111" s="168">
        <v>0</v>
      </c>
      <c r="DP111" s="156">
        <v>0</v>
      </c>
      <c r="DQ111" s="156">
        <v>0</v>
      </c>
      <c r="DR111" s="156">
        <v>0</v>
      </c>
      <c r="DS111" s="156">
        <v>0</v>
      </c>
      <c r="DT111" s="31">
        <v>0</v>
      </c>
      <c r="DU111" s="174" t="s">
        <v>267</v>
      </c>
      <c r="DV111" s="174">
        <v>0</v>
      </c>
      <c r="DW111" s="174" t="s">
        <v>267</v>
      </c>
      <c r="DX111" s="174" t="s">
        <v>267</v>
      </c>
      <c r="DY111" s="174">
        <v>0</v>
      </c>
      <c r="DZ111" s="174">
        <v>0</v>
      </c>
      <c r="EA111" s="174">
        <v>0</v>
      </c>
      <c r="EB111" s="179">
        <v>6228</v>
      </c>
      <c r="EC111" s="179">
        <v>0</v>
      </c>
      <c r="ED111" s="179">
        <v>26</v>
      </c>
      <c r="EE111" s="179">
        <v>0</v>
      </c>
      <c r="EF111" s="179">
        <v>0</v>
      </c>
      <c r="EG111" s="179">
        <v>0</v>
      </c>
      <c r="EH111" s="179">
        <v>6254</v>
      </c>
      <c r="EI111" s="31">
        <v>0</v>
      </c>
      <c r="EJ111" s="31">
        <v>0</v>
      </c>
      <c r="EK111" s="31">
        <v>0</v>
      </c>
      <c r="EL111" s="31" t="e">
        <v>#DIV/0!</v>
      </c>
      <c r="EM111" s="31">
        <v>2</v>
      </c>
      <c r="EN111" s="31">
        <v>1</v>
      </c>
      <c r="EO111" s="31">
        <v>12</v>
      </c>
      <c r="EP111" s="31">
        <v>12</v>
      </c>
      <c r="EQ111" s="31">
        <v>0</v>
      </c>
      <c r="ER111" s="31">
        <v>0</v>
      </c>
      <c r="ES111" s="31">
        <v>250</v>
      </c>
      <c r="ET111" s="109">
        <v>13.1</v>
      </c>
      <c r="EU111" s="113">
        <v>0.3</v>
      </c>
      <c r="EV111" s="31">
        <v>9</v>
      </c>
      <c r="EW111" s="31">
        <v>168</v>
      </c>
      <c r="EX111" s="31">
        <v>168</v>
      </c>
      <c r="EY111" s="66">
        <v>5</v>
      </c>
      <c r="EZ111" s="385" t="s">
        <v>598</v>
      </c>
    </row>
    <row r="112" spans="1:156" ht="27" x14ac:dyDescent="0.25">
      <c r="A112" s="368" t="s">
        <v>107</v>
      </c>
      <c r="B112" s="373" t="s">
        <v>1532</v>
      </c>
      <c r="C112" s="378" t="s">
        <v>107</v>
      </c>
      <c r="D112" s="378" t="s">
        <v>107</v>
      </c>
      <c r="E112" s="378" t="s">
        <v>640</v>
      </c>
      <c r="F112" s="378" t="s">
        <v>591</v>
      </c>
      <c r="G112" s="378" t="s">
        <v>323</v>
      </c>
      <c r="H112" s="378" t="s">
        <v>290</v>
      </c>
      <c r="I112" s="378" t="s">
        <v>17</v>
      </c>
      <c r="J112" s="378" t="s">
        <v>1533</v>
      </c>
      <c r="K112" s="378" t="s">
        <v>1534</v>
      </c>
      <c r="L112" s="378" t="s">
        <v>1009</v>
      </c>
      <c r="M112" s="378" t="s">
        <v>107</v>
      </c>
      <c r="N112" s="378">
        <v>46100</v>
      </c>
      <c r="O112" s="378" t="s">
        <v>1535</v>
      </c>
      <c r="P112" s="378" t="s">
        <v>1536</v>
      </c>
      <c r="Q112" s="378" t="s">
        <v>1537</v>
      </c>
      <c r="R112" s="378" t="s">
        <v>1538</v>
      </c>
      <c r="S112" s="378">
        <v>0</v>
      </c>
      <c r="T112" s="378" t="s">
        <v>1539</v>
      </c>
      <c r="U112" s="378" t="s">
        <v>1540</v>
      </c>
      <c r="V112" s="378" t="s">
        <v>1541</v>
      </c>
      <c r="W112" s="365">
        <v>5952</v>
      </c>
      <c r="X112" s="365">
        <v>4289</v>
      </c>
      <c r="Y112" s="365">
        <v>1663</v>
      </c>
      <c r="Z112" s="355">
        <v>3.6783876500857633</v>
      </c>
      <c r="AA112" s="355">
        <v>3.8599221789883269</v>
      </c>
      <c r="AB112" s="325" t="s">
        <v>397</v>
      </c>
      <c r="AC112" s="325">
        <v>1.8283726862543315</v>
      </c>
      <c r="AD112" s="325" t="s">
        <v>1542</v>
      </c>
      <c r="AE112" s="325">
        <v>60</v>
      </c>
      <c r="AF112" s="325">
        <v>1542</v>
      </c>
      <c r="AG112" s="325">
        <v>0</v>
      </c>
      <c r="AH112" s="325">
        <v>1166</v>
      </c>
      <c r="AI112" s="325">
        <v>0</v>
      </c>
      <c r="AJ112" s="146">
        <v>0.75840000000000007</v>
      </c>
      <c r="AK112" s="146">
        <v>0.96829999999999994</v>
      </c>
      <c r="AL112" s="146">
        <v>0</v>
      </c>
      <c r="AM112" s="146">
        <v>0</v>
      </c>
      <c r="AN112" s="146">
        <v>0</v>
      </c>
      <c r="AO112" s="146">
        <v>0.65749999999999997</v>
      </c>
      <c r="AP112" s="146">
        <v>0.59589999999999999</v>
      </c>
      <c r="AQ112" s="146">
        <v>0</v>
      </c>
      <c r="AR112" s="156">
        <v>615136.94999999995</v>
      </c>
      <c r="AS112" s="156">
        <v>187206.17</v>
      </c>
      <c r="AT112" s="156">
        <v>27758</v>
      </c>
      <c r="AU112" s="156">
        <v>84982.1</v>
      </c>
      <c r="AV112" s="156">
        <v>35128.300000000003</v>
      </c>
      <c r="AW112" s="156">
        <v>0</v>
      </c>
      <c r="AX112" s="156">
        <v>10989.18</v>
      </c>
      <c r="AY112" s="156">
        <v>0</v>
      </c>
      <c r="AZ112" s="156">
        <v>0</v>
      </c>
      <c r="BA112" s="156">
        <v>0</v>
      </c>
      <c r="BB112" s="156">
        <v>0</v>
      </c>
      <c r="BC112" s="162">
        <v>961200.70000000007</v>
      </c>
      <c r="BD112" s="156">
        <v>0</v>
      </c>
      <c r="BE112" s="156">
        <v>1228440</v>
      </c>
      <c r="BF112" s="156">
        <v>0</v>
      </c>
      <c r="BG112" s="156">
        <v>31395</v>
      </c>
      <c r="BH112" s="156">
        <v>0</v>
      </c>
      <c r="BI112" s="156">
        <v>0</v>
      </c>
      <c r="BJ112" s="156">
        <v>877770.89</v>
      </c>
      <c r="BK112" s="156">
        <v>0</v>
      </c>
      <c r="BL112" s="156">
        <v>86848</v>
      </c>
      <c r="BM112" s="156">
        <v>0</v>
      </c>
      <c r="BN112" s="156">
        <v>132585.01</v>
      </c>
      <c r="BO112" s="156">
        <v>840818.64</v>
      </c>
      <c r="BP112" s="156">
        <v>66261.509999999995</v>
      </c>
      <c r="BQ112" s="156">
        <v>0</v>
      </c>
      <c r="BR112" s="156">
        <v>0</v>
      </c>
      <c r="BS112" s="156">
        <v>0</v>
      </c>
      <c r="BT112" s="156">
        <v>0</v>
      </c>
      <c r="BU112" s="156">
        <v>0</v>
      </c>
      <c r="BV112" s="156">
        <v>137086</v>
      </c>
      <c r="BW112" s="156">
        <v>0</v>
      </c>
      <c r="BX112" s="156">
        <v>0</v>
      </c>
      <c r="BY112" s="156">
        <v>3401205.05</v>
      </c>
      <c r="BZ112" s="156">
        <v>3172951.32</v>
      </c>
      <c r="CA112" s="156">
        <v>1296</v>
      </c>
      <c r="CB112" s="156">
        <v>266539.32</v>
      </c>
      <c r="CC112" s="156">
        <v>233</v>
      </c>
      <c r="CD112" s="156">
        <v>2906412</v>
      </c>
      <c r="CE112" s="156">
        <v>1063</v>
      </c>
      <c r="CF112" s="156">
        <v>1326</v>
      </c>
      <c r="CG112" s="156">
        <v>19548</v>
      </c>
      <c r="CH112" s="156">
        <v>0</v>
      </c>
      <c r="CI112" s="156">
        <v>0</v>
      </c>
      <c r="CJ112" s="156">
        <v>1326</v>
      </c>
      <c r="CK112" s="156">
        <v>19548</v>
      </c>
      <c r="CL112" s="156">
        <v>1391866.08</v>
      </c>
      <c r="CM112" s="156">
        <v>278373.21600000001</v>
      </c>
      <c r="CN112" s="156">
        <v>50107.178879999999</v>
      </c>
      <c r="CO112" s="156">
        <v>1720346.4748800001</v>
      </c>
      <c r="CP112" s="168">
        <v>0</v>
      </c>
      <c r="CQ112" s="168">
        <v>0</v>
      </c>
      <c r="CR112" s="168">
        <v>0</v>
      </c>
      <c r="CS112" s="168">
        <v>0</v>
      </c>
      <c r="CT112" s="168">
        <v>0</v>
      </c>
      <c r="CU112" s="168">
        <v>0</v>
      </c>
      <c r="CV112" s="168">
        <v>0</v>
      </c>
      <c r="CW112" s="168">
        <v>0</v>
      </c>
      <c r="CX112" s="168">
        <v>0</v>
      </c>
      <c r="CY112" s="168">
        <v>0</v>
      </c>
      <c r="CZ112" s="168">
        <v>0</v>
      </c>
      <c r="DA112" s="168">
        <v>0</v>
      </c>
      <c r="DB112" s="168">
        <v>0</v>
      </c>
      <c r="DC112" s="168">
        <v>0</v>
      </c>
      <c r="DD112" s="168">
        <v>0</v>
      </c>
      <c r="DE112" s="168">
        <v>0</v>
      </c>
      <c r="DF112" s="168">
        <v>0</v>
      </c>
      <c r="DG112" s="168">
        <v>0</v>
      </c>
      <c r="DH112" s="168">
        <v>0</v>
      </c>
      <c r="DI112" s="168">
        <v>0</v>
      </c>
      <c r="DJ112" s="168">
        <v>0</v>
      </c>
      <c r="DK112" s="168">
        <v>0</v>
      </c>
      <c r="DL112" s="168">
        <v>0</v>
      </c>
      <c r="DM112" s="168">
        <v>0</v>
      </c>
      <c r="DN112" s="168">
        <v>0</v>
      </c>
      <c r="DO112" s="168">
        <v>0</v>
      </c>
      <c r="DP112" s="156">
        <v>0</v>
      </c>
      <c r="DQ112" s="156">
        <v>0</v>
      </c>
      <c r="DR112" s="156">
        <v>0</v>
      </c>
      <c r="DS112" s="156">
        <v>0</v>
      </c>
      <c r="DT112" s="31" t="s">
        <v>267</v>
      </c>
      <c r="DU112" s="174">
        <v>0</v>
      </c>
      <c r="DV112" s="174">
        <v>0</v>
      </c>
      <c r="DW112" s="174">
        <v>0</v>
      </c>
      <c r="DX112" s="174" t="s">
        <v>267</v>
      </c>
      <c r="DY112" s="174">
        <v>0</v>
      </c>
      <c r="DZ112" s="174">
        <v>0</v>
      </c>
      <c r="EA112" s="174">
        <v>0</v>
      </c>
      <c r="EB112" s="179">
        <v>1326</v>
      </c>
      <c r="EC112" s="179">
        <v>0</v>
      </c>
      <c r="ED112" s="179">
        <v>0</v>
      </c>
      <c r="EE112" s="179">
        <v>0</v>
      </c>
      <c r="EF112" s="179">
        <v>0</v>
      </c>
      <c r="EG112" s="179">
        <v>0</v>
      </c>
      <c r="EH112" s="180">
        <v>1326</v>
      </c>
      <c r="EI112" s="31">
        <v>0</v>
      </c>
      <c r="EJ112" s="31">
        <v>0</v>
      </c>
      <c r="EK112" s="31">
        <v>0</v>
      </c>
      <c r="EL112" s="31" t="e">
        <v>#DIV/0!</v>
      </c>
      <c r="EM112" s="31">
        <v>5</v>
      </c>
      <c r="EN112" s="31">
        <v>1</v>
      </c>
      <c r="EO112" s="31">
        <v>5</v>
      </c>
      <c r="EP112" s="31">
        <v>5</v>
      </c>
      <c r="EQ112" s="31" t="s">
        <v>1543</v>
      </c>
      <c r="ER112" s="31">
        <v>0</v>
      </c>
      <c r="ES112" s="31">
        <v>28</v>
      </c>
      <c r="ET112" s="31">
        <v>9.7142857142857135</v>
      </c>
      <c r="EU112" s="31">
        <v>0.25</v>
      </c>
      <c r="EV112" s="31">
        <v>11</v>
      </c>
      <c r="EW112" s="31">
        <v>24</v>
      </c>
      <c r="EX112" s="31">
        <v>24</v>
      </c>
      <c r="EY112" s="31">
        <v>1</v>
      </c>
      <c r="EZ112" s="385" t="s">
        <v>279</v>
      </c>
    </row>
    <row r="113" spans="1:156" ht="90" x14ac:dyDescent="0.25">
      <c r="A113" s="368" t="s">
        <v>108</v>
      </c>
      <c r="B113" s="372" t="s">
        <v>555</v>
      </c>
      <c r="C113" s="378" t="s">
        <v>108</v>
      </c>
      <c r="D113" s="378" t="s">
        <v>108</v>
      </c>
      <c r="E113" s="378" t="s">
        <v>556</v>
      </c>
      <c r="F113" s="378" t="s">
        <v>557</v>
      </c>
      <c r="G113" s="378" t="s">
        <v>402</v>
      </c>
      <c r="H113" s="378" t="s">
        <v>290</v>
      </c>
      <c r="I113" s="378" t="s">
        <v>558</v>
      </c>
      <c r="J113" s="378" t="s">
        <v>559</v>
      </c>
      <c r="K113" s="378" t="s">
        <v>560</v>
      </c>
      <c r="L113" s="378" t="s">
        <v>561</v>
      </c>
      <c r="M113" s="378" t="s">
        <v>108</v>
      </c>
      <c r="N113" s="378">
        <v>47250</v>
      </c>
      <c r="O113" s="378" t="s">
        <v>562</v>
      </c>
      <c r="P113" s="378" t="s">
        <v>563</v>
      </c>
      <c r="Q113" s="378" t="s">
        <v>564</v>
      </c>
      <c r="R113" s="378" t="s">
        <v>565</v>
      </c>
      <c r="S113" s="378" t="s">
        <v>565</v>
      </c>
      <c r="T113" s="378" t="s">
        <v>566</v>
      </c>
      <c r="U113" s="378" t="s">
        <v>566</v>
      </c>
      <c r="V113" s="378" t="s">
        <v>380</v>
      </c>
      <c r="W113" s="365">
        <v>20171</v>
      </c>
      <c r="X113" s="365">
        <v>19936</v>
      </c>
      <c r="Y113" s="365">
        <v>235</v>
      </c>
      <c r="Z113" s="355">
        <v>4.3999117192672701</v>
      </c>
      <c r="AA113" s="355">
        <v>4.3811902693310163</v>
      </c>
      <c r="AB113" s="325" t="s">
        <v>283</v>
      </c>
      <c r="AC113" s="325">
        <v>1.7100296962887951</v>
      </c>
      <c r="AD113" s="325" t="s">
        <v>567</v>
      </c>
      <c r="AE113" s="325">
        <v>40</v>
      </c>
      <c r="AF113" s="325">
        <v>4604</v>
      </c>
      <c r="AG113" s="325">
        <v>0</v>
      </c>
      <c r="AH113" s="325">
        <v>4531</v>
      </c>
      <c r="AI113" s="325">
        <v>0</v>
      </c>
      <c r="AJ113" s="146">
        <v>0.96849999999999992</v>
      </c>
      <c r="AK113" s="146">
        <v>0.98060000000000003</v>
      </c>
      <c r="AL113" s="146">
        <v>0.99010000000000009</v>
      </c>
      <c r="AM113" s="146">
        <v>0</v>
      </c>
      <c r="AN113" s="146">
        <v>0</v>
      </c>
      <c r="AO113" s="146">
        <v>0.9587</v>
      </c>
      <c r="AP113" s="146">
        <v>0.93410000000000004</v>
      </c>
      <c r="AQ113" s="146">
        <v>0</v>
      </c>
      <c r="AR113" s="156">
        <v>5454641.6799999997</v>
      </c>
      <c r="AS113" s="156">
        <v>1066710.71</v>
      </c>
      <c r="AT113" s="156">
        <v>192800.23</v>
      </c>
      <c r="AU113" s="156">
        <v>4111389.86</v>
      </c>
      <c r="AV113" s="156">
        <v>171939.94</v>
      </c>
      <c r="AW113" s="156">
        <v>156601.96</v>
      </c>
      <c r="AX113" s="157">
        <v>505076.05</v>
      </c>
      <c r="AY113" s="156">
        <v>871740.56</v>
      </c>
      <c r="AZ113" s="156">
        <v>236814.14</v>
      </c>
      <c r="BA113" s="156">
        <v>871740.56</v>
      </c>
      <c r="BB113" s="156">
        <v>550257.01</v>
      </c>
      <c r="BC113" s="156">
        <v>13317972.140000001</v>
      </c>
      <c r="BD113" s="156">
        <v>2154.2600000000002</v>
      </c>
      <c r="BE113" s="156">
        <v>5077129.9800000004</v>
      </c>
      <c r="BF113" s="156">
        <v>0</v>
      </c>
      <c r="BG113" s="156">
        <v>1130977.18</v>
      </c>
      <c r="BH113" s="156">
        <v>0</v>
      </c>
      <c r="BI113" s="156">
        <v>0</v>
      </c>
      <c r="BJ113" s="156">
        <v>2524722.27</v>
      </c>
      <c r="BK113" s="156">
        <v>789985.73</v>
      </c>
      <c r="BL113" s="156">
        <v>0</v>
      </c>
      <c r="BM113" s="156">
        <v>593099.11</v>
      </c>
      <c r="BN113" s="156">
        <v>1360503.23</v>
      </c>
      <c r="BO113" s="156">
        <v>888837.31</v>
      </c>
      <c r="BP113" s="156">
        <v>90727.8</v>
      </c>
      <c r="BQ113" s="156">
        <v>0</v>
      </c>
      <c r="BR113" s="156">
        <v>0</v>
      </c>
      <c r="BS113" s="156">
        <v>0</v>
      </c>
      <c r="BT113" s="156">
        <v>0</v>
      </c>
      <c r="BU113" s="156">
        <v>0</v>
      </c>
      <c r="BV113" s="156">
        <v>1000819.27</v>
      </c>
      <c r="BW113" s="156">
        <v>0</v>
      </c>
      <c r="BX113" s="156">
        <v>209053.68</v>
      </c>
      <c r="BY113" s="156">
        <v>13668009.82</v>
      </c>
      <c r="BZ113" s="156">
        <v>13016798.77</v>
      </c>
      <c r="CA113" s="156">
        <v>2070</v>
      </c>
      <c r="CB113" s="156">
        <v>1488272.39</v>
      </c>
      <c r="CC113" s="156">
        <v>1579</v>
      </c>
      <c r="CD113" s="156">
        <v>11528526.379999999</v>
      </c>
      <c r="CE113" s="156">
        <v>491</v>
      </c>
      <c r="CF113" s="156">
        <v>2427</v>
      </c>
      <c r="CG113" s="156">
        <v>12804</v>
      </c>
      <c r="CH113" s="156">
        <v>0</v>
      </c>
      <c r="CI113" s="156">
        <v>0</v>
      </c>
      <c r="CJ113" s="156">
        <v>2427</v>
      </c>
      <c r="CK113" s="156">
        <v>12804</v>
      </c>
      <c r="CL113" s="156">
        <v>1804610.52</v>
      </c>
      <c r="CM113" s="156">
        <v>360922.10400000005</v>
      </c>
      <c r="CN113" s="156">
        <v>64965.978719999999</v>
      </c>
      <c r="CO113" s="156">
        <v>2230498.6027199998</v>
      </c>
      <c r="CP113" s="168">
        <v>0</v>
      </c>
      <c r="CQ113" s="168">
        <v>0</v>
      </c>
      <c r="CR113" s="168">
        <v>1169</v>
      </c>
      <c r="CS113" s="168">
        <v>941</v>
      </c>
      <c r="CT113" s="168">
        <v>2110</v>
      </c>
      <c r="CU113" s="168">
        <v>32848</v>
      </c>
      <c r="CV113" s="168">
        <v>33</v>
      </c>
      <c r="CW113" s="168">
        <v>127</v>
      </c>
      <c r="CX113" s="168">
        <v>13</v>
      </c>
      <c r="CY113" s="168">
        <v>173</v>
      </c>
      <c r="CZ113" s="168">
        <v>2855</v>
      </c>
      <c r="DA113" s="168">
        <v>2283</v>
      </c>
      <c r="DB113" s="168">
        <v>35703</v>
      </c>
      <c r="DC113" s="168">
        <v>3968461.68</v>
      </c>
      <c r="DD113" s="168">
        <v>793692.33600000001</v>
      </c>
      <c r="DE113" s="168">
        <v>142864.62047999998</v>
      </c>
      <c r="DF113" s="168">
        <v>4905018.6364800008</v>
      </c>
      <c r="DG113" s="168">
        <v>2197</v>
      </c>
      <c r="DH113" s="168">
        <v>0</v>
      </c>
      <c r="DI113" s="168">
        <v>0</v>
      </c>
      <c r="DJ113" s="168">
        <v>460</v>
      </c>
      <c r="DK113" s="168">
        <v>21</v>
      </c>
      <c r="DL113" s="168">
        <v>9</v>
      </c>
      <c r="DM113" s="168">
        <v>1</v>
      </c>
      <c r="DN113" s="168">
        <v>2688</v>
      </c>
      <c r="DO113" s="168">
        <v>49238</v>
      </c>
      <c r="DP113" s="156">
        <v>5357963.76</v>
      </c>
      <c r="DQ113" s="156">
        <v>1071592.7520000001</v>
      </c>
      <c r="DR113" s="156">
        <v>192886.69535999998</v>
      </c>
      <c r="DS113" s="156">
        <v>6622443.2073600003</v>
      </c>
      <c r="DT113" s="31" t="s">
        <v>267</v>
      </c>
      <c r="DU113" s="174" t="s">
        <v>267</v>
      </c>
      <c r="DV113" s="174">
        <v>0</v>
      </c>
      <c r="DW113" s="174" t="s">
        <v>267</v>
      </c>
      <c r="DX113" s="174" t="s">
        <v>267</v>
      </c>
      <c r="DY113" s="174" t="s">
        <v>267</v>
      </c>
      <c r="DZ113" s="174" t="s">
        <v>267</v>
      </c>
      <c r="EA113" s="174" t="s">
        <v>267</v>
      </c>
      <c r="EB113" s="179">
        <v>6734</v>
      </c>
      <c r="EC113" s="179">
        <v>0</v>
      </c>
      <c r="ED113" s="179">
        <v>633</v>
      </c>
      <c r="EE113" s="179">
        <v>9</v>
      </c>
      <c r="EF113" s="179">
        <v>1</v>
      </c>
      <c r="EG113" s="179">
        <v>21</v>
      </c>
      <c r="EH113" s="179">
        <v>7398</v>
      </c>
      <c r="EI113" s="31">
        <v>0</v>
      </c>
      <c r="EJ113" s="31">
        <v>0</v>
      </c>
      <c r="EK113" s="31">
        <v>0</v>
      </c>
      <c r="EL113" s="31" t="e">
        <v>#DIV/0!</v>
      </c>
      <c r="EM113" s="31">
        <v>16</v>
      </c>
      <c r="EN113" s="31">
        <v>2</v>
      </c>
      <c r="EO113" s="31">
        <v>63</v>
      </c>
      <c r="EP113" s="31">
        <v>46</v>
      </c>
      <c r="EQ113" s="31" t="s">
        <v>568</v>
      </c>
      <c r="ER113" s="31">
        <v>0</v>
      </c>
      <c r="ES113" s="31">
        <v>100.64999999999999</v>
      </c>
      <c r="ET113" s="109">
        <v>17.416666666666668</v>
      </c>
      <c r="EU113" s="113">
        <v>0.3</v>
      </c>
      <c r="EV113" s="31">
        <v>34</v>
      </c>
      <c r="EW113" s="31">
        <v>98</v>
      </c>
      <c r="EX113" s="31">
        <v>98</v>
      </c>
      <c r="EY113" s="66">
        <v>20</v>
      </c>
      <c r="EZ113" s="385" t="s">
        <v>515</v>
      </c>
    </row>
    <row r="114" spans="1:156" x14ac:dyDescent="0.25">
      <c r="A114" s="368" t="s">
        <v>1786</v>
      </c>
      <c r="B114" s="373" t="s">
        <v>1785</v>
      </c>
      <c r="C114" s="378" t="s">
        <v>1786</v>
      </c>
      <c r="D114" s="378" t="s">
        <v>1786</v>
      </c>
      <c r="E114" s="378" t="s">
        <v>604</v>
      </c>
      <c r="F114" s="378" t="s">
        <v>591</v>
      </c>
      <c r="G114" s="378" t="s">
        <v>289</v>
      </c>
      <c r="H114" s="378" t="s">
        <v>290</v>
      </c>
      <c r="I114" s="378" t="s">
        <v>477</v>
      </c>
      <c r="J114" s="378" t="s">
        <v>1787</v>
      </c>
      <c r="K114" s="378" t="s">
        <v>1788</v>
      </c>
      <c r="L114" s="378" t="s">
        <v>1789</v>
      </c>
      <c r="M114" s="378" t="s">
        <v>1786</v>
      </c>
      <c r="N114" s="378">
        <v>47361</v>
      </c>
      <c r="O114" s="378" t="s">
        <v>1790</v>
      </c>
      <c r="P114" s="378" t="s">
        <v>1791</v>
      </c>
      <c r="Q114" s="378">
        <v>4314030150</v>
      </c>
      <c r="R114" s="378" t="s">
        <v>1792</v>
      </c>
      <c r="S114" s="378">
        <v>0</v>
      </c>
      <c r="T114" s="378" t="s">
        <v>1793</v>
      </c>
      <c r="U114" s="378" t="s">
        <v>1793</v>
      </c>
      <c r="V114" s="378" t="s">
        <v>1519</v>
      </c>
      <c r="W114" s="365">
        <v>4336</v>
      </c>
      <c r="X114" s="365">
        <v>3231</v>
      </c>
      <c r="Y114" s="365">
        <v>1105</v>
      </c>
      <c r="Z114" s="355">
        <v>3.5311475409836066</v>
      </c>
      <c r="AA114" s="355">
        <v>3.5657894736842106</v>
      </c>
      <c r="AB114" s="325" t="s">
        <v>397</v>
      </c>
      <c r="AC114" s="325">
        <v>0.92396001967469665</v>
      </c>
      <c r="AD114" s="325" t="s">
        <v>1794</v>
      </c>
      <c r="AE114" s="325">
        <v>44</v>
      </c>
      <c r="AF114" s="325">
        <v>1216</v>
      </c>
      <c r="AG114" s="325">
        <v>0</v>
      </c>
      <c r="AH114" s="325">
        <v>915</v>
      </c>
      <c r="AI114" s="325">
        <v>0</v>
      </c>
      <c r="AJ114" s="345">
        <v>0.99930000000000008</v>
      </c>
      <c r="AK114" s="345">
        <v>0.97450000000000003</v>
      </c>
      <c r="AL114" s="345">
        <v>0.96540000000000004</v>
      </c>
      <c r="AM114" s="345">
        <v>0</v>
      </c>
      <c r="AN114" s="345">
        <v>0</v>
      </c>
      <c r="AO114" s="345">
        <v>0.96050000000000002</v>
      </c>
      <c r="AP114" s="345">
        <v>0.87</v>
      </c>
      <c r="AQ114" s="345">
        <v>0</v>
      </c>
      <c r="AR114" s="348">
        <v>1288902.06</v>
      </c>
      <c r="AS114" s="348">
        <v>325830.89</v>
      </c>
      <c r="AT114" s="348">
        <v>48799.62</v>
      </c>
      <c r="AU114" s="348">
        <v>59236.13</v>
      </c>
      <c r="AV114" s="348">
        <v>32394.48</v>
      </c>
      <c r="AW114" s="348">
        <v>0</v>
      </c>
      <c r="AX114" s="348">
        <v>8591.5</v>
      </c>
      <c r="AY114" s="348">
        <v>0</v>
      </c>
      <c r="AZ114" s="348">
        <v>0</v>
      </c>
      <c r="BA114" s="348">
        <v>0</v>
      </c>
      <c r="BB114" s="348">
        <v>0</v>
      </c>
      <c r="BC114" s="351">
        <v>1763754.6800000002</v>
      </c>
      <c r="BD114" s="348">
        <v>0</v>
      </c>
      <c r="BE114" s="348">
        <v>2145677.9</v>
      </c>
      <c r="BF114" s="348">
        <v>0</v>
      </c>
      <c r="BG114" s="348">
        <v>248962</v>
      </c>
      <c r="BH114" s="348">
        <v>0</v>
      </c>
      <c r="BI114" s="348">
        <v>58988</v>
      </c>
      <c r="BJ114" s="348">
        <v>254123.87</v>
      </c>
      <c r="BK114" s="348">
        <v>0</v>
      </c>
      <c r="BL114" s="348">
        <v>72344.899999999994</v>
      </c>
      <c r="BM114" s="348">
        <v>0</v>
      </c>
      <c r="BN114" s="348">
        <v>125543.25</v>
      </c>
      <c r="BO114" s="348">
        <v>70988.45</v>
      </c>
      <c r="BP114" s="348">
        <v>635479.92000000004</v>
      </c>
      <c r="BQ114" s="348">
        <v>0</v>
      </c>
      <c r="BR114" s="348">
        <v>0</v>
      </c>
      <c r="BS114" s="348">
        <v>0</v>
      </c>
      <c r="BT114" s="348">
        <v>0</v>
      </c>
      <c r="BU114" s="348">
        <v>0</v>
      </c>
      <c r="BV114" s="348">
        <v>86832.82</v>
      </c>
      <c r="BW114" s="348">
        <v>0</v>
      </c>
      <c r="BX114" s="348">
        <v>0</v>
      </c>
      <c r="BY114" s="348">
        <v>3698941.11</v>
      </c>
      <c r="BZ114" s="348">
        <v>1875682.95</v>
      </c>
      <c r="CA114" s="348">
        <v>1318</v>
      </c>
      <c r="CB114" s="348">
        <v>474848.08</v>
      </c>
      <c r="CC114" s="348">
        <v>367</v>
      </c>
      <c r="CD114" s="348">
        <v>1400834.8699999999</v>
      </c>
      <c r="CE114" s="348">
        <v>951</v>
      </c>
      <c r="CF114" s="325">
        <v>2102</v>
      </c>
      <c r="CG114" s="325">
        <v>31530</v>
      </c>
      <c r="CH114" s="325">
        <v>0</v>
      </c>
      <c r="CI114" s="325">
        <v>0</v>
      </c>
      <c r="CJ114" s="325">
        <v>2102</v>
      </c>
      <c r="CK114" s="325">
        <v>31530</v>
      </c>
      <c r="CL114" s="325">
        <v>2560236</v>
      </c>
      <c r="CM114" s="325">
        <v>512047.2</v>
      </c>
      <c r="CN114" s="325">
        <v>92168.495999999999</v>
      </c>
      <c r="CO114" s="325">
        <v>3164451.696</v>
      </c>
      <c r="CP114" s="325">
        <v>0</v>
      </c>
      <c r="CQ114" s="325">
        <v>0</v>
      </c>
      <c r="CR114" s="325">
        <v>0</v>
      </c>
      <c r="CS114" s="325">
        <v>0</v>
      </c>
      <c r="CT114" s="325">
        <v>0</v>
      </c>
      <c r="CU114" s="325">
        <v>0</v>
      </c>
      <c r="CV114" s="325">
        <v>0</v>
      </c>
      <c r="CW114" s="325">
        <v>0</v>
      </c>
      <c r="CX114" s="325">
        <v>0</v>
      </c>
      <c r="CY114" s="325">
        <v>0</v>
      </c>
      <c r="CZ114" s="325">
        <v>0</v>
      </c>
      <c r="DA114" s="325">
        <v>0</v>
      </c>
      <c r="DB114" s="325">
        <v>0</v>
      </c>
      <c r="DC114" s="325">
        <v>0</v>
      </c>
      <c r="DD114" s="325">
        <v>0</v>
      </c>
      <c r="DE114" s="325">
        <v>0</v>
      </c>
      <c r="DF114" s="325">
        <v>0</v>
      </c>
      <c r="DG114" s="325">
        <v>0</v>
      </c>
      <c r="DH114" s="325">
        <v>0</v>
      </c>
      <c r="DI114" s="325">
        <v>0</v>
      </c>
      <c r="DJ114" s="325">
        <v>0</v>
      </c>
      <c r="DK114" s="325">
        <v>0</v>
      </c>
      <c r="DL114" s="325">
        <v>0</v>
      </c>
      <c r="DM114" s="325">
        <v>0</v>
      </c>
      <c r="DN114" s="325">
        <v>0</v>
      </c>
      <c r="DO114" s="325">
        <v>0</v>
      </c>
      <c r="DP114" s="325">
        <v>0</v>
      </c>
      <c r="DQ114" s="325">
        <v>0</v>
      </c>
      <c r="DR114" s="325">
        <v>0</v>
      </c>
      <c r="DS114" s="325">
        <v>0</v>
      </c>
      <c r="DT114" s="325">
        <v>0</v>
      </c>
      <c r="DU114" s="325">
        <v>0</v>
      </c>
      <c r="DV114" s="325">
        <v>0</v>
      </c>
      <c r="DW114" s="325" t="s">
        <v>267</v>
      </c>
      <c r="DX114" s="325" t="s">
        <v>267</v>
      </c>
      <c r="DY114" s="325">
        <v>0</v>
      </c>
      <c r="DZ114" s="325">
        <v>0</v>
      </c>
      <c r="EA114" s="325">
        <v>0</v>
      </c>
      <c r="EB114" s="325">
        <v>2102</v>
      </c>
      <c r="EC114" s="325">
        <v>0</v>
      </c>
      <c r="ED114" s="325">
        <v>0</v>
      </c>
      <c r="EE114" s="325">
        <v>0</v>
      </c>
      <c r="EF114" s="325">
        <v>0</v>
      </c>
      <c r="EG114" s="325">
        <v>0</v>
      </c>
      <c r="EH114" s="338">
        <v>2102</v>
      </c>
      <c r="EI114" s="325">
        <v>1</v>
      </c>
      <c r="EJ114" s="325">
        <v>1</v>
      </c>
      <c r="EK114" s="325">
        <v>1</v>
      </c>
      <c r="EL114" s="325">
        <v>24</v>
      </c>
      <c r="EM114" s="325">
        <v>3</v>
      </c>
      <c r="EN114" s="325">
        <v>2</v>
      </c>
      <c r="EO114" s="325">
        <v>9</v>
      </c>
      <c r="EP114" s="325">
        <v>8</v>
      </c>
      <c r="EQ114" s="325">
        <v>0</v>
      </c>
      <c r="ER114" s="325">
        <v>0</v>
      </c>
      <c r="ES114" s="325">
        <v>24.7</v>
      </c>
      <c r="ET114" s="355">
        <v>11.571428571428571</v>
      </c>
      <c r="EU114" s="325">
        <v>0.35</v>
      </c>
      <c r="EV114" s="325">
        <v>7</v>
      </c>
      <c r="EW114" s="325">
        <v>126</v>
      </c>
      <c r="EX114" s="325">
        <v>126</v>
      </c>
      <c r="EY114" s="325">
        <v>8</v>
      </c>
      <c r="EZ114" s="385" t="s">
        <v>598</v>
      </c>
    </row>
    <row r="115" spans="1:156" ht="27" x14ac:dyDescent="0.25">
      <c r="A115" s="368" t="s">
        <v>1218</v>
      </c>
      <c r="B115" s="372" t="s">
        <v>1216</v>
      </c>
      <c r="C115" s="378" t="s">
        <v>1217</v>
      </c>
      <c r="D115" s="378" t="s">
        <v>1218</v>
      </c>
      <c r="E115" s="378" t="s">
        <v>604</v>
      </c>
      <c r="F115" s="378" t="s">
        <v>591</v>
      </c>
      <c r="G115" s="378" t="s">
        <v>289</v>
      </c>
      <c r="H115" s="378" t="s">
        <v>290</v>
      </c>
      <c r="I115" s="378" t="s">
        <v>558</v>
      </c>
      <c r="J115" s="378" t="s">
        <v>1219</v>
      </c>
      <c r="K115" s="378" t="s">
        <v>1220</v>
      </c>
      <c r="L115" s="378" t="s">
        <v>1221</v>
      </c>
      <c r="M115" s="378" t="s">
        <v>1217</v>
      </c>
      <c r="N115" s="378">
        <v>47300</v>
      </c>
      <c r="O115" s="378" t="s">
        <v>1222</v>
      </c>
      <c r="P115" s="378" t="s">
        <v>1223</v>
      </c>
      <c r="Q115" s="378">
        <v>0</v>
      </c>
      <c r="R115" s="378" t="s">
        <v>1224</v>
      </c>
      <c r="S115" s="378">
        <v>0</v>
      </c>
      <c r="T115" s="378" t="s">
        <v>1225</v>
      </c>
      <c r="U115" s="378" t="s">
        <v>1225</v>
      </c>
      <c r="V115" s="378" t="s">
        <v>348</v>
      </c>
      <c r="W115" s="365">
        <v>22605</v>
      </c>
      <c r="X115" s="365">
        <v>13402</v>
      </c>
      <c r="Y115" s="365">
        <v>9203</v>
      </c>
      <c r="Z115" s="355">
        <v>3.4023863924854023</v>
      </c>
      <c r="AA115" s="355">
        <v>3.5920864452566343</v>
      </c>
      <c r="AB115" s="325" t="s">
        <v>283</v>
      </c>
      <c r="AC115" s="325">
        <v>-0.60273480243362432</v>
      </c>
      <c r="AD115" s="325" t="s">
        <v>1226</v>
      </c>
      <c r="AE115" s="325">
        <v>153</v>
      </c>
      <c r="AF115" s="325">
        <v>6293</v>
      </c>
      <c r="AG115" s="325">
        <v>0</v>
      </c>
      <c r="AH115" s="325">
        <v>3939</v>
      </c>
      <c r="AI115" s="325">
        <v>0</v>
      </c>
      <c r="AJ115" s="146">
        <v>0.89829999999999999</v>
      </c>
      <c r="AK115" s="146">
        <v>0.97659999999999991</v>
      </c>
      <c r="AL115" s="146">
        <v>0.99260000000000004</v>
      </c>
      <c r="AM115" s="146">
        <v>0</v>
      </c>
      <c r="AN115" s="146">
        <v>0</v>
      </c>
      <c r="AO115" s="146">
        <v>0.79890000000000005</v>
      </c>
      <c r="AP115" s="146">
        <v>0.77510000000000001</v>
      </c>
      <c r="AQ115" s="146">
        <v>0</v>
      </c>
      <c r="AR115" s="156">
        <v>2916765.3</v>
      </c>
      <c r="AS115" s="156">
        <v>826722.07</v>
      </c>
      <c r="AT115" s="156">
        <v>242709.82</v>
      </c>
      <c r="AU115" s="156">
        <v>402867.09</v>
      </c>
      <c r="AV115" s="156">
        <v>40335</v>
      </c>
      <c r="AW115" s="156">
        <v>0</v>
      </c>
      <c r="AX115" s="157">
        <v>10345.950000000001</v>
      </c>
      <c r="AY115" s="156">
        <v>0</v>
      </c>
      <c r="AZ115" s="156">
        <v>0</v>
      </c>
      <c r="BA115" s="156">
        <v>0</v>
      </c>
      <c r="BB115" s="156">
        <v>0</v>
      </c>
      <c r="BC115" s="156">
        <v>4439745.2299999995</v>
      </c>
      <c r="BD115" s="156">
        <v>0</v>
      </c>
      <c r="BE115" s="156">
        <v>3030706</v>
      </c>
      <c r="BF115" s="156">
        <v>850554</v>
      </c>
      <c r="BG115" s="156">
        <v>1006976</v>
      </c>
      <c r="BH115" s="156">
        <v>0</v>
      </c>
      <c r="BI115" s="156">
        <v>303342.73</v>
      </c>
      <c r="BJ115" s="156">
        <v>1238675.3400000001</v>
      </c>
      <c r="BK115" s="156">
        <v>838941.43</v>
      </c>
      <c r="BL115" s="156">
        <v>592758</v>
      </c>
      <c r="BM115" s="156">
        <v>0</v>
      </c>
      <c r="BN115" s="156">
        <v>210856</v>
      </c>
      <c r="BO115" s="156">
        <v>325666.05</v>
      </c>
      <c r="BP115" s="156">
        <v>1300001.03</v>
      </c>
      <c r="BQ115" s="156">
        <v>15308</v>
      </c>
      <c r="BR115" s="156">
        <v>0</v>
      </c>
      <c r="BS115" s="156">
        <v>0</v>
      </c>
      <c r="BT115" s="156">
        <v>0</v>
      </c>
      <c r="BU115" s="156">
        <v>0</v>
      </c>
      <c r="BV115" s="156">
        <v>489144.07</v>
      </c>
      <c r="BW115" s="156">
        <v>0</v>
      </c>
      <c r="BX115" s="156">
        <v>0</v>
      </c>
      <c r="BY115" s="156">
        <v>10202928.65</v>
      </c>
      <c r="BZ115" s="156">
        <v>2977842.32</v>
      </c>
      <c r="CA115" s="156">
        <v>1615</v>
      </c>
      <c r="CB115" s="156">
        <v>591802.19999999995</v>
      </c>
      <c r="CC115" s="156">
        <v>495</v>
      </c>
      <c r="CD115" s="156">
        <v>2386040.12</v>
      </c>
      <c r="CE115" s="156">
        <v>1120</v>
      </c>
      <c r="CF115" s="156">
        <v>7424</v>
      </c>
      <c r="CG115" s="156">
        <v>68935</v>
      </c>
      <c r="CH115" s="156">
        <v>201</v>
      </c>
      <c r="CI115" s="156">
        <v>3590</v>
      </c>
      <c r="CJ115" s="156">
        <v>7625</v>
      </c>
      <c r="CK115" s="156">
        <v>72525</v>
      </c>
      <c r="CL115" s="156">
        <v>6448704.240000003</v>
      </c>
      <c r="CM115" s="156">
        <v>1289740.8480000002</v>
      </c>
      <c r="CN115" s="156">
        <v>232153.35264000003</v>
      </c>
      <c r="CO115" s="156">
        <v>7970598.4406400034</v>
      </c>
      <c r="CP115" s="168">
        <v>0</v>
      </c>
      <c r="CQ115" s="168">
        <v>0</v>
      </c>
      <c r="CR115" s="168">
        <v>0</v>
      </c>
      <c r="CS115" s="168">
        <v>0</v>
      </c>
      <c r="CT115" s="168">
        <v>0</v>
      </c>
      <c r="CU115" s="168">
        <v>0</v>
      </c>
      <c r="CV115" s="168">
        <v>0</v>
      </c>
      <c r="CW115" s="168">
        <v>0</v>
      </c>
      <c r="CX115" s="168">
        <v>0</v>
      </c>
      <c r="CY115" s="168">
        <v>0</v>
      </c>
      <c r="CZ115" s="168">
        <v>0</v>
      </c>
      <c r="DA115" s="168">
        <v>0</v>
      </c>
      <c r="DB115" s="168">
        <v>0</v>
      </c>
      <c r="DC115" s="168">
        <v>0</v>
      </c>
      <c r="DD115" s="168">
        <v>0</v>
      </c>
      <c r="DE115" s="168">
        <v>0</v>
      </c>
      <c r="DF115" s="168">
        <v>0</v>
      </c>
      <c r="DG115" s="168">
        <v>0</v>
      </c>
      <c r="DH115" s="168">
        <v>0</v>
      </c>
      <c r="DI115" s="168">
        <v>0</v>
      </c>
      <c r="DJ115" s="168">
        <v>0</v>
      </c>
      <c r="DK115" s="168">
        <v>0</v>
      </c>
      <c r="DL115" s="168">
        <v>0</v>
      </c>
      <c r="DM115" s="168">
        <v>0</v>
      </c>
      <c r="DN115" s="168">
        <v>0</v>
      </c>
      <c r="DO115" s="168">
        <v>0</v>
      </c>
      <c r="DP115" s="156">
        <v>0</v>
      </c>
      <c r="DQ115" s="156">
        <v>0</v>
      </c>
      <c r="DR115" s="156">
        <v>0</v>
      </c>
      <c r="DS115" s="156">
        <v>0</v>
      </c>
      <c r="DT115" s="31">
        <v>0</v>
      </c>
      <c r="DU115" s="174">
        <v>0</v>
      </c>
      <c r="DV115" s="174">
        <v>0</v>
      </c>
      <c r="DW115" s="174" t="s">
        <v>267</v>
      </c>
      <c r="DX115" s="174" t="s">
        <v>267</v>
      </c>
      <c r="DY115" s="174">
        <v>0</v>
      </c>
      <c r="DZ115" s="174">
        <v>0</v>
      </c>
      <c r="EA115" s="174" t="s">
        <v>267</v>
      </c>
      <c r="EB115" s="179">
        <v>7424</v>
      </c>
      <c r="EC115" s="179">
        <v>0</v>
      </c>
      <c r="ED115" s="179">
        <v>201</v>
      </c>
      <c r="EE115" s="179">
        <v>0</v>
      </c>
      <c r="EF115" s="179">
        <v>0</v>
      </c>
      <c r="EG115" s="179">
        <v>0</v>
      </c>
      <c r="EH115" s="179">
        <v>7625</v>
      </c>
      <c r="EI115" s="31">
        <v>1</v>
      </c>
      <c r="EJ115" s="31">
        <v>1</v>
      </c>
      <c r="EK115" s="31">
        <v>1</v>
      </c>
      <c r="EL115" s="31">
        <v>24</v>
      </c>
      <c r="EM115" s="31">
        <v>4</v>
      </c>
      <c r="EN115" s="31">
        <v>1</v>
      </c>
      <c r="EO115" s="31">
        <v>65</v>
      </c>
      <c r="EP115" s="31">
        <v>0</v>
      </c>
      <c r="EQ115" s="31">
        <v>0</v>
      </c>
      <c r="ER115" s="31">
        <v>0</v>
      </c>
      <c r="ES115" s="31">
        <v>107</v>
      </c>
      <c r="ET115" s="109">
        <v>8.9</v>
      </c>
      <c r="EU115" s="113">
        <v>0.3</v>
      </c>
      <c r="EV115" s="31">
        <v>35</v>
      </c>
      <c r="EW115" s="31">
        <v>24</v>
      </c>
      <c r="EX115" s="31">
        <v>24</v>
      </c>
      <c r="EY115" s="66">
        <v>9</v>
      </c>
      <c r="EZ115" s="385" t="s">
        <v>598</v>
      </c>
    </row>
    <row r="116" spans="1:156" ht="27" x14ac:dyDescent="0.25">
      <c r="A116" s="368" t="s">
        <v>111</v>
      </c>
      <c r="B116" s="372" t="s">
        <v>1227</v>
      </c>
      <c r="C116" s="378" t="s">
        <v>111</v>
      </c>
      <c r="D116" s="378" t="s">
        <v>111</v>
      </c>
      <c r="E116" s="378" t="s">
        <v>604</v>
      </c>
      <c r="F116" s="378" t="s">
        <v>591</v>
      </c>
      <c r="G116" s="378" t="s">
        <v>574</v>
      </c>
      <c r="H116" s="378" t="s">
        <v>290</v>
      </c>
      <c r="I116" s="378" t="s">
        <v>1062</v>
      </c>
      <c r="J116" s="378" t="s">
        <v>1228</v>
      </c>
      <c r="K116" s="378" t="s">
        <v>1229</v>
      </c>
      <c r="L116" s="378" t="s">
        <v>1230</v>
      </c>
      <c r="M116" s="378" t="s">
        <v>111</v>
      </c>
      <c r="N116" s="378">
        <v>45750</v>
      </c>
      <c r="O116" s="378" t="s">
        <v>1231</v>
      </c>
      <c r="P116" s="378" t="s">
        <v>1232</v>
      </c>
      <c r="Q116" s="378" t="s">
        <v>1233</v>
      </c>
      <c r="R116" s="378" t="s">
        <v>1234</v>
      </c>
      <c r="S116" s="378">
        <v>0</v>
      </c>
      <c r="T116" s="378" t="s">
        <v>1235</v>
      </c>
      <c r="U116" s="378" t="s">
        <v>1235</v>
      </c>
      <c r="V116" s="378" t="s">
        <v>1236</v>
      </c>
      <c r="W116" s="365">
        <v>30060</v>
      </c>
      <c r="X116" s="365">
        <v>29735</v>
      </c>
      <c r="Y116" s="365">
        <v>325</v>
      </c>
      <c r="Z116" s="355">
        <v>4.4978066858266521</v>
      </c>
      <c r="AA116" s="355">
        <v>4.4342823425283964</v>
      </c>
      <c r="AB116" s="325" t="s">
        <v>283</v>
      </c>
      <c r="AC116" s="325">
        <v>1.9270629280656815</v>
      </c>
      <c r="AD116" s="325" t="s">
        <v>1237</v>
      </c>
      <c r="AE116" s="325">
        <v>33</v>
      </c>
      <c r="AF116" s="325">
        <v>6779</v>
      </c>
      <c r="AG116" s="325">
        <v>0</v>
      </c>
      <c r="AH116" s="325">
        <v>6611</v>
      </c>
      <c r="AI116" s="325">
        <v>0</v>
      </c>
      <c r="AJ116" s="146">
        <v>0.99010000000000009</v>
      </c>
      <c r="AK116" s="146">
        <v>0.87239999999999995</v>
      </c>
      <c r="AL116" s="146">
        <v>0</v>
      </c>
      <c r="AM116" s="146">
        <v>0</v>
      </c>
      <c r="AN116" s="146">
        <v>0</v>
      </c>
      <c r="AO116" s="146">
        <v>0.95350000000000001</v>
      </c>
      <c r="AP116" s="146">
        <v>0.90449999999999997</v>
      </c>
      <c r="AQ116" s="146">
        <v>0</v>
      </c>
      <c r="AR116" s="156">
        <v>3661085.13</v>
      </c>
      <c r="AS116" s="156">
        <v>1412262.09</v>
      </c>
      <c r="AT116" s="156">
        <v>254643.06</v>
      </c>
      <c r="AU116" s="156">
        <v>2042063.74</v>
      </c>
      <c r="AV116" s="156">
        <v>317216.19</v>
      </c>
      <c r="AW116" s="156">
        <v>190466.63</v>
      </c>
      <c r="AX116" s="157">
        <v>326351.83</v>
      </c>
      <c r="AY116" s="156">
        <v>0</v>
      </c>
      <c r="AZ116" s="156">
        <v>29051.23</v>
      </c>
      <c r="BA116" s="156">
        <v>0</v>
      </c>
      <c r="BB116" s="156">
        <v>128785.31</v>
      </c>
      <c r="BC116" s="156">
        <v>8896228.2100000009</v>
      </c>
      <c r="BD116" s="156">
        <v>0</v>
      </c>
      <c r="BE116" s="156">
        <v>3529464</v>
      </c>
      <c r="BF116" s="156">
        <v>0</v>
      </c>
      <c r="BG116" s="156">
        <v>326028</v>
      </c>
      <c r="BH116" s="156">
        <v>0</v>
      </c>
      <c r="BI116" s="156">
        <v>0</v>
      </c>
      <c r="BJ116" s="156">
        <v>1709368.21</v>
      </c>
      <c r="BK116" s="156">
        <v>0</v>
      </c>
      <c r="BL116" s="156">
        <v>0</v>
      </c>
      <c r="BM116" s="156">
        <v>198353.83</v>
      </c>
      <c r="BN116" s="156">
        <v>199271.82</v>
      </c>
      <c r="BO116" s="156">
        <v>352106.43</v>
      </c>
      <c r="BP116" s="156">
        <v>89629.41</v>
      </c>
      <c r="BQ116" s="156">
        <v>534393</v>
      </c>
      <c r="BR116" s="156">
        <v>0</v>
      </c>
      <c r="BS116" s="156">
        <v>0</v>
      </c>
      <c r="BT116" s="156">
        <v>0</v>
      </c>
      <c r="BU116" s="156">
        <v>0</v>
      </c>
      <c r="BV116" s="156">
        <v>336770.83</v>
      </c>
      <c r="BW116" s="156">
        <v>0</v>
      </c>
      <c r="BX116" s="156">
        <v>0</v>
      </c>
      <c r="BY116" s="156">
        <v>7275385.5300000003</v>
      </c>
      <c r="BZ116" s="156">
        <v>5879060.5199999996</v>
      </c>
      <c r="CA116" s="156">
        <v>3101</v>
      </c>
      <c r="CB116" s="156">
        <v>1741742.31</v>
      </c>
      <c r="CC116" s="156">
        <v>1309</v>
      </c>
      <c r="CD116" s="156">
        <v>4137318.2099999995</v>
      </c>
      <c r="CE116" s="156">
        <v>1792</v>
      </c>
      <c r="CF116" s="156">
        <v>1769</v>
      </c>
      <c r="CG116" s="156">
        <v>0</v>
      </c>
      <c r="CH116" s="156">
        <v>0</v>
      </c>
      <c r="CI116" s="156">
        <v>0</v>
      </c>
      <c r="CJ116" s="156">
        <v>1769</v>
      </c>
      <c r="CK116" s="156">
        <v>0</v>
      </c>
      <c r="CL116" s="156">
        <v>1477865.04</v>
      </c>
      <c r="CM116" s="156">
        <v>295573.00800000003</v>
      </c>
      <c r="CN116" s="156">
        <v>53203.141440000007</v>
      </c>
      <c r="CO116" s="156">
        <v>1826641.1894399999</v>
      </c>
      <c r="CP116" s="168">
        <v>0</v>
      </c>
      <c r="CQ116" s="168">
        <v>18</v>
      </c>
      <c r="CR116" s="168">
        <v>1049</v>
      </c>
      <c r="CS116" s="168">
        <v>1</v>
      </c>
      <c r="CT116" s="168">
        <v>1068</v>
      </c>
      <c r="CU116" s="168">
        <v>21190</v>
      </c>
      <c r="CV116" s="168">
        <v>4</v>
      </c>
      <c r="CW116" s="168">
        <v>1</v>
      </c>
      <c r="CX116" s="168">
        <v>0</v>
      </c>
      <c r="CY116" s="168">
        <v>5</v>
      </c>
      <c r="CZ116" s="168">
        <v>68</v>
      </c>
      <c r="DA116" s="168">
        <v>1073</v>
      </c>
      <c r="DB116" s="168">
        <v>21258</v>
      </c>
      <c r="DC116" s="168">
        <v>1225636.3199999998</v>
      </c>
      <c r="DD116" s="168">
        <v>245127.26399999997</v>
      </c>
      <c r="DE116" s="168">
        <v>44122.907520000001</v>
      </c>
      <c r="DF116" s="168">
        <v>1514886.4915199997</v>
      </c>
      <c r="DG116" s="168">
        <v>7293</v>
      </c>
      <c r="DH116" s="168">
        <v>146</v>
      </c>
      <c r="DI116" s="168">
        <v>140</v>
      </c>
      <c r="DJ116" s="168">
        <v>363</v>
      </c>
      <c r="DK116" s="168">
        <v>20</v>
      </c>
      <c r="DL116" s="168">
        <v>14</v>
      </c>
      <c r="DM116" s="168">
        <v>76</v>
      </c>
      <c r="DN116" s="168">
        <v>8052</v>
      </c>
      <c r="DO116" s="168">
        <v>110495</v>
      </c>
      <c r="DP116" s="156">
        <v>8293980.3599999985</v>
      </c>
      <c r="DQ116" s="156">
        <v>1658796.0720000004</v>
      </c>
      <c r="DR116" s="156">
        <v>298583.29295999999</v>
      </c>
      <c r="DS116" s="156">
        <v>10251359.724959997</v>
      </c>
      <c r="DT116" s="31">
        <v>0</v>
      </c>
      <c r="DU116" s="174">
        <v>0</v>
      </c>
      <c r="DV116" s="174">
        <v>0</v>
      </c>
      <c r="DW116" s="174" t="s">
        <v>267</v>
      </c>
      <c r="DX116" s="174" t="s">
        <v>267</v>
      </c>
      <c r="DY116" s="174">
        <v>0</v>
      </c>
      <c r="DZ116" s="174">
        <v>0</v>
      </c>
      <c r="EA116" s="174">
        <v>0</v>
      </c>
      <c r="EB116" s="179">
        <v>10130</v>
      </c>
      <c r="EC116" s="179">
        <v>286</v>
      </c>
      <c r="ED116" s="179">
        <v>368</v>
      </c>
      <c r="EE116" s="179">
        <v>14</v>
      </c>
      <c r="EF116" s="179">
        <v>76</v>
      </c>
      <c r="EG116" s="179">
        <v>20</v>
      </c>
      <c r="EH116" s="179">
        <v>10894</v>
      </c>
      <c r="EI116" s="31">
        <v>0</v>
      </c>
      <c r="EJ116" s="31">
        <v>0</v>
      </c>
      <c r="EK116" s="31">
        <v>0</v>
      </c>
      <c r="EL116" s="31" t="e">
        <v>#DIV/0!</v>
      </c>
      <c r="EM116" s="31">
        <v>2</v>
      </c>
      <c r="EN116" s="31">
        <v>0</v>
      </c>
      <c r="EO116" s="31">
        <v>40</v>
      </c>
      <c r="EP116" s="31">
        <v>0</v>
      </c>
      <c r="EQ116" s="31">
        <v>0</v>
      </c>
      <c r="ER116" s="31">
        <v>0</v>
      </c>
      <c r="ES116" s="31">
        <v>234.79000000000002</v>
      </c>
      <c r="ET116" s="109">
        <v>12.333333333333334</v>
      </c>
      <c r="EU116" s="113">
        <v>0.3</v>
      </c>
      <c r="EV116" s="31">
        <v>16</v>
      </c>
      <c r="EW116" s="31">
        <v>112</v>
      </c>
      <c r="EX116" s="31">
        <v>112</v>
      </c>
      <c r="EY116" s="66">
        <v>12</v>
      </c>
      <c r="EZ116" s="385" t="s">
        <v>598</v>
      </c>
    </row>
    <row r="117" spans="1:156" x14ac:dyDescent="0.25">
      <c r="A117" s="368" t="s">
        <v>112</v>
      </c>
      <c r="B117" s="371"/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64"/>
      <c r="X117" s="364"/>
      <c r="Y117" s="364"/>
      <c r="Z117" s="361"/>
      <c r="AA117" s="361"/>
      <c r="AB117" s="324"/>
      <c r="AC117" s="324"/>
      <c r="AD117" s="324"/>
      <c r="AE117" s="324"/>
      <c r="AF117" s="324"/>
      <c r="AG117" s="324"/>
      <c r="AH117" s="324"/>
      <c r="AI117" s="324"/>
      <c r="AJ117" s="147"/>
      <c r="AK117" s="147"/>
      <c r="AL117" s="147"/>
      <c r="AM117" s="147"/>
      <c r="AN117" s="147"/>
      <c r="AO117" s="147"/>
      <c r="AP117" s="147"/>
      <c r="AQ117" s="147"/>
      <c r="AR117" s="153"/>
      <c r="AS117" s="153"/>
      <c r="AT117" s="153"/>
      <c r="AU117" s="153"/>
      <c r="AV117" s="153"/>
      <c r="AW117" s="153"/>
      <c r="AX117" s="154"/>
      <c r="AY117" s="153"/>
      <c r="AZ117" s="153"/>
      <c r="BA117" s="153"/>
      <c r="BB117" s="153"/>
      <c r="BC117" s="153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  <c r="DB117" s="167"/>
      <c r="DC117" s="167"/>
      <c r="DD117" s="167"/>
      <c r="DE117" s="167"/>
      <c r="DF117" s="167"/>
      <c r="DG117" s="167"/>
      <c r="DH117" s="167"/>
      <c r="DI117" s="167"/>
      <c r="DJ117" s="167"/>
      <c r="DK117" s="167"/>
      <c r="DL117" s="167"/>
      <c r="DM117" s="167"/>
      <c r="DN117" s="167"/>
      <c r="DO117" s="167"/>
      <c r="DP117" s="155"/>
      <c r="DQ117" s="155"/>
      <c r="DR117" s="155"/>
      <c r="DS117" s="155"/>
      <c r="DT117" s="5"/>
      <c r="DU117" s="173"/>
      <c r="DV117" s="173"/>
      <c r="DW117" s="173"/>
      <c r="DX117" s="173"/>
      <c r="DY117" s="173"/>
      <c r="DZ117" s="173"/>
      <c r="EA117" s="173"/>
      <c r="EB117" s="178"/>
      <c r="EC117" s="178"/>
      <c r="ED117" s="178"/>
      <c r="EE117" s="178"/>
      <c r="EF117" s="178"/>
      <c r="EG117" s="178"/>
      <c r="EH117" s="178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108"/>
      <c r="EU117" s="112"/>
      <c r="EV117" s="5"/>
      <c r="EW117" s="5"/>
      <c r="EX117" s="5"/>
      <c r="EY117" s="20"/>
      <c r="EZ117" s="385" t="s">
        <v>598</v>
      </c>
    </row>
    <row r="118" spans="1:156" x14ac:dyDescent="0.25">
      <c r="A118" s="368" t="s">
        <v>1545</v>
      </c>
      <c r="B118" s="373" t="s">
        <v>1544</v>
      </c>
      <c r="C118" s="378" t="s">
        <v>1545</v>
      </c>
      <c r="D118" s="378" t="s">
        <v>1545</v>
      </c>
      <c r="E118" s="378" t="s">
        <v>604</v>
      </c>
      <c r="F118" s="378" t="s">
        <v>591</v>
      </c>
      <c r="G118" s="378" t="s">
        <v>574</v>
      </c>
      <c r="H118" s="378" t="s">
        <v>542</v>
      </c>
      <c r="I118" s="378" t="s">
        <v>816</v>
      </c>
      <c r="J118" s="378" t="s">
        <v>1546</v>
      </c>
      <c r="K118" s="378" t="s">
        <v>1547</v>
      </c>
      <c r="L118" s="378" t="s">
        <v>1548</v>
      </c>
      <c r="M118" s="378" t="s">
        <v>1545</v>
      </c>
      <c r="N118" s="378">
        <v>49770</v>
      </c>
      <c r="O118" s="378" t="s">
        <v>1549</v>
      </c>
      <c r="P118" s="378" t="s">
        <v>1550</v>
      </c>
      <c r="Q118" s="378" t="s">
        <v>1551</v>
      </c>
      <c r="R118" s="378" t="s">
        <v>1552</v>
      </c>
      <c r="S118" s="378">
        <v>0</v>
      </c>
      <c r="T118" s="378" t="s">
        <v>1553</v>
      </c>
      <c r="U118" s="378" t="s">
        <v>1554</v>
      </c>
      <c r="V118" s="378" t="s">
        <v>1555</v>
      </c>
      <c r="W118" s="365">
        <v>7001</v>
      </c>
      <c r="X118" s="365">
        <v>6442</v>
      </c>
      <c r="Y118" s="365">
        <v>559</v>
      </c>
      <c r="Z118" s="355">
        <v>4.4427586206896548</v>
      </c>
      <c r="AA118" s="355">
        <v>4.2637028014616325</v>
      </c>
      <c r="AB118" s="325" t="s">
        <v>397</v>
      </c>
      <c r="AC118" s="325">
        <v>1.1277165522963095</v>
      </c>
      <c r="AD118" s="325" t="s">
        <v>1556</v>
      </c>
      <c r="AE118" s="325">
        <v>36</v>
      </c>
      <c r="AF118" s="325">
        <v>1642</v>
      </c>
      <c r="AG118" s="325">
        <v>0</v>
      </c>
      <c r="AH118" s="325">
        <v>1450</v>
      </c>
      <c r="AI118" s="325">
        <v>0</v>
      </c>
      <c r="AJ118" s="146">
        <v>0.99780000000000002</v>
      </c>
      <c r="AK118" s="146">
        <v>0.93379999999999996</v>
      </c>
      <c r="AL118" s="146">
        <v>0</v>
      </c>
      <c r="AM118" s="146">
        <v>0</v>
      </c>
      <c r="AN118" s="146">
        <v>0</v>
      </c>
      <c r="AO118" s="146">
        <v>0.94210000000000005</v>
      </c>
      <c r="AP118" s="146">
        <v>0.79649999999999999</v>
      </c>
      <c r="AQ118" s="146">
        <v>0</v>
      </c>
      <c r="AR118" s="156">
        <v>616471.56000000006</v>
      </c>
      <c r="AS118" s="156">
        <v>77027.539999999994</v>
      </c>
      <c r="AT118" s="156">
        <v>17872.07</v>
      </c>
      <c r="AU118" s="156">
        <v>33307.870000000003</v>
      </c>
      <c r="AV118" s="156">
        <v>39159.46</v>
      </c>
      <c r="AW118" s="156">
        <v>0</v>
      </c>
      <c r="AX118" s="156">
        <v>5748.47</v>
      </c>
      <c r="AY118" s="156">
        <v>0</v>
      </c>
      <c r="AZ118" s="156">
        <v>0</v>
      </c>
      <c r="BA118" s="156">
        <v>0</v>
      </c>
      <c r="BB118" s="156">
        <v>0</v>
      </c>
      <c r="BC118" s="162">
        <v>789586.97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6">
        <v>0</v>
      </c>
      <c r="BJ118" s="156">
        <v>1146309.69</v>
      </c>
      <c r="BK118" s="156">
        <v>0</v>
      </c>
      <c r="BL118" s="156">
        <v>0</v>
      </c>
      <c r="BM118" s="156">
        <v>85453.75</v>
      </c>
      <c r="BN118" s="156">
        <v>0</v>
      </c>
      <c r="BO118" s="156">
        <v>273959.89</v>
      </c>
      <c r="BP118" s="156">
        <v>16472.580000000002</v>
      </c>
      <c r="BQ118" s="156">
        <v>0</v>
      </c>
      <c r="BR118" s="156">
        <v>0</v>
      </c>
      <c r="BS118" s="156">
        <v>0</v>
      </c>
      <c r="BT118" s="156">
        <v>0</v>
      </c>
      <c r="BU118" s="156">
        <v>0</v>
      </c>
      <c r="BV118" s="156">
        <v>430020.35</v>
      </c>
      <c r="BW118" s="156">
        <v>0</v>
      </c>
      <c r="BX118" s="156">
        <v>10640</v>
      </c>
      <c r="BY118" s="156">
        <v>1962856.2599999998</v>
      </c>
      <c r="BZ118" s="156">
        <v>2334108.71</v>
      </c>
      <c r="CA118" s="156">
        <v>2636</v>
      </c>
      <c r="CB118" s="156">
        <v>680591.57</v>
      </c>
      <c r="CC118" s="156">
        <v>1087</v>
      </c>
      <c r="CD118" s="156">
        <v>1653517.1400000001</v>
      </c>
      <c r="CE118" s="156">
        <v>1549</v>
      </c>
      <c r="CF118" s="156">
        <v>2939</v>
      </c>
      <c r="CG118" s="156">
        <v>37935</v>
      </c>
      <c r="CH118" s="156">
        <v>127</v>
      </c>
      <c r="CI118" s="156">
        <v>3810</v>
      </c>
      <c r="CJ118" s="156">
        <v>3066</v>
      </c>
      <c r="CK118" s="156">
        <v>41745</v>
      </c>
      <c r="CL118" s="156">
        <v>1505052</v>
      </c>
      <c r="CM118" s="156">
        <v>301010.40000000002</v>
      </c>
      <c r="CN118" s="156">
        <v>54181.871999999996</v>
      </c>
      <c r="CO118" s="156">
        <v>1860244.2719999996</v>
      </c>
      <c r="CP118" s="168">
        <v>0</v>
      </c>
      <c r="CQ118" s="168">
        <v>0</v>
      </c>
      <c r="CR118" s="168">
        <v>0</v>
      </c>
      <c r="CS118" s="168">
        <v>0</v>
      </c>
      <c r="CT118" s="168">
        <v>0</v>
      </c>
      <c r="CU118" s="168">
        <v>0</v>
      </c>
      <c r="CV118" s="168">
        <v>0</v>
      </c>
      <c r="CW118" s="168">
        <v>0</v>
      </c>
      <c r="CX118" s="168">
        <v>0</v>
      </c>
      <c r="CY118" s="168">
        <v>0</v>
      </c>
      <c r="CZ118" s="168">
        <v>0</v>
      </c>
      <c r="DA118" s="168">
        <v>0</v>
      </c>
      <c r="DB118" s="168">
        <v>0</v>
      </c>
      <c r="DC118" s="168">
        <v>0</v>
      </c>
      <c r="DD118" s="168">
        <v>0</v>
      </c>
      <c r="DE118" s="168">
        <v>0</v>
      </c>
      <c r="DF118" s="168">
        <v>0</v>
      </c>
      <c r="DG118" s="168">
        <v>0</v>
      </c>
      <c r="DH118" s="168">
        <v>0</v>
      </c>
      <c r="DI118" s="168">
        <v>0</v>
      </c>
      <c r="DJ118" s="168">
        <v>0</v>
      </c>
      <c r="DK118" s="168">
        <v>0</v>
      </c>
      <c r="DL118" s="168">
        <v>0</v>
      </c>
      <c r="DM118" s="168">
        <v>0</v>
      </c>
      <c r="DN118" s="168">
        <v>0</v>
      </c>
      <c r="DO118" s="168">
        <v>0</v>
      </c>
      <c r="DP118" s="156">
        <v>0</v>
      </c>
      <c r="DQ118" s="156">
        <v>0</v>
      </c>
      <c r="DR118" s="156">
        <v>0</v>
      </c>
      <c r="DS118" s="156">
        <v>0</v>
      </c>
      <c r="DT118" s="31" t="s">
        <v>267</v>
      </c>
      <c r="DU118" s="174">
        <v>0</v>
      </c>
      <c r="DV118" s="174">
        <v>0</v>
      </c>
      <c r="DW118" s="174" t="s">
        <v>267</v>
      </c>
      <c r="DX118" s="174" t="s">
        <v>267</v>
      </c>
      <c r="DY118" s="174">
        <v>0</v>
      </c>
      <c r="DZ118" s="174">
        <v>0</v>
      </c>
      <c r="EA118" s="174">
        <v>0</v>
      </c>
      <c r="EB118" s="179">
        <v>2939</v>
      </c>
      <c r="EC118" s="179">
        <v>0</v>
      </c>
      <c r="ED118" s="179">
        <v>127</v>
      </c>
      <c r="EE118" s="179">
        <v>0</v>
      </c>
      <c r="EF118" s="179">
        <v>0</v>
      </c>
      <c r="EG118" s="179">
        <v>0</v>
      </c>
      <c r="EH118" s="180">
        <v>3066</v>
      </c>
      <c r="EI118" s="31">
        <v>0</v>
      </c>
      <c r="EJ118" s="31">
        <v>0</v>
      </c>
      <c r="EK118" s="31">
        <v>0</v>
      </c>
      <c r="EL118" s="31" t="e">
        <v>#DIV/0!</v>
      </c>
      <c r="EM118" s="31">
        <v>12</v>
      </c>
      <c r="EN118" s="31">
        <v>0</v>
      </c>
      <c r="EO118" s="31">
        <v>0</v>
      </c>
      <c r="EP118" s="31">
        <v>0</v>
      </c>
      <c r="EQ118" s="31">
        <v>0</v>
      </c>
      <c r="ER118" s="31">
        <v>0</v>
      </c>
      <c r="ES118" s="31">
        <v>27.5</v>
      </c>
      <c r="ET118" s="31">
        <v>24</v>
      </c>
      <c r="EU118" s="31">
        <v>0.25</v>
      </c>
      <c r="EV118" s="31">
        <v>13</v>
      </c>
      <c r="EW118" s="31">
        <v>0</v>
      </c>
      <c r="EX118" s="31">
        <v>0</v>
      </c>
      <c r="EY118" s="31">
        <v>18</v>
      </c>
      <c r="EZ118" s="385" t="s">
        <v>598</v>
      </c>
    </row>
    <row r="119" spans="1:156" x14ac:dyDescent="0.25">
      <c r="A119" s="368" t="s">
        <v>1663</v>
      </c>
      <c r="B119" s="373" t="s">
        <v>1662</v>
      </c>
      <c r="C119" s="378" t="s">
        <v>1663</v>
      </c>
      <c r="D119" s="378" t="s">
        <v>1663</v>
      </c>
      <c r="E119" s="378" t="s">
        <v>1664</v>
      </c>
      <c r="F119" s="378" t="s">
        <v>1665</v>
      </c>
      <c r="G119" s="378" t="s">
        <v>306</v>
      </c>
      <c r="H119" s="378" t="s">
        <v>290</v>
      </c>
      <c r="I119" s="378" t="s">
        <v>526</v>
      </c>
      <c r="J119" s="378" t="s">
        <v>1666</v>
      </c>
      <c r="K119" s="378" t="s">
        <v>1667</v>
      </c>
      <c r="L119" s="378" t="s">
        <v>1668</v>
      </c>
      <c r="M119" s="378" t="s">
        <v>1663</v>
      </c>
      <c r="N119" s="378">
        <v>45980</v>
      </c>
      <c r="O119" s="378" t="s">
        <v>1669</v>
      </c>
      <c r="P119" s="378" t="s">
        <v>1670</v>
      </c>
      <c r="Q119" s="378">
        <v>3919211768</v>
      </c>
      <c r="R119" s="378" t="s">
        <v>1671</v>
      </c>
      <c r="S119" s="378">
        <v>0</v>
      </c>
      <c r="T119" s="378" t="s">
        <v>1672</v>
      </c>
      <c r="U119" s="378" t="s">
        <v>1672</v>
      </c>
      <c r="V119" s="378" t="s">
        <v>348</v>
      </c>
      <c r="W119" s="365">
        <v>18858</v>
      </c>
      <c r="X119" s="365">
        <v>12002</v>
      </c>
      <c r="Y119" s="365">
        <v>6856</v>
      </c>
      <c r="Z119" s="355">
        <v>4.1018455228981541</v>
      </c>
      <c r="AA119" s="355">
        <v>4.3421597973750865</v>
      </c>
      <c r="AB119" s="325" t="s">
        <v>397</v>
      </c>
      <c r="AC119" s="325">
        <v>1.6783965361236053</v>
      </c>
      <c r="AD119" s="325" t="s">
        <v>1673</v>
      </c>
      <c r="AE119" s="325">
        <v>57</v>
      </c>
      <c r="AF119" s="325">
        <v>4343</v>
      </c>
      <c r="AG119" s="325">
        <v>0</v>
      </c>
      <c r="AH119" s="325">
        <v>2926</v>
      </c>
      <c r="AI119" s="325">
        <v>0</v>
      </c>
      <c r="AJ119" s="31">
        <v>0.99280000000000002</v>
      </c>
      <c r="AK119" s="31">
        <v>0.95530000000000004</v>
      </c>
      <c r="AL119" s="31">
        <v>0</v>
      </c>
      <c r="AM119" s="31">
        <v>0</v>
      </c>
      <c r="AN119" s="31">
        <v>0</v>
      </c>
      <c r="AO119" s="31">
        <v>0.95830000000000004</v>
      </c>
      <c r="AP119" s="31">
        <v>0.92830000000000001</v>
      </c>
      <c r="AQ119" s="31">
        <v>0</v>
      </c>
      <c r="AR119" s="31">
        <v>1907857.32</v>
      </c>
      <c r="AS119" s="31">
        <v>185315.20000000001</v>
      </c>
      <c r="AT119" s="31">
        <v>35200</v>
      </c>
      <c r="AU119" s="31">
        <v>318701.96999999997</v>
      </c>
      <c r="AV119" s="31">
        <v>32532.880000000001</v>
      </c>
      <c r="AW119" s="31">
        <v>0</v>
      </c>
      <c r="AX119" s="31">
        <v>5397.13</v>
      </c>
      <c r="AY119" s="31">
        <v>0</v>
      </c>
      <c r="AZ119" s="31">
        <v>0</v>
      </c>
      <c r="BA119" s="31">
        <v>0</v>
      </c>
      <c r="BB119" s="31">
        <v>0</v>
      </c>
      <c r="BC119" s="37">
        <v>2485004.5</v>
      </c>
      <c r="BD119" s="31">
        <v>0</v>
      </c>
      <c r="BE119" s="31">
        <v>2889544.45</v>
      </c>
      <c r="BF119" s="31">
        <v>0</v>
      </c>
      <c r="BG119" s="31">
        <v>0</v>
      </c>
      <c r="BH119" s="31">
        <v>0</v>
      </c>
      <c r="BI119" s="31">
        <v>0</v>
      </c>
      <c r="BJ119" s="31">
        <v>1026413.8</v>
      </c>
      <c r="BK119" s="31">
        <v>0</v>
      </c>
      <c r="BL119" s="31">
        <v>0</v>
      </c>
      <c r="BM119" s="31">
        <v>0</v>
      </c>
      <c r="BN119" s="31">
        <v>122994.12</v>
      </c>
      <c r="BO119" s="31">
        <v>219342.56</v>
      </c>
      <c r="BP119" s="31">
        <v>49596.959999999999</v>
      </c>
      <c r="BQ119" s="31">
        <v>0</v>
      </c>
      <c r="BR119" s="31">
        <v>0</v>
      </c>
      <c r="BS119" s="31">
        <v>0</v>
      </c>
      <c r="BT119" s="31">
        <v>0</v>
      </c>
      <c r="BU119" s="31">
        <v>0</v>
      </c>
      <c r="BV119" s="31">
        <v>96701.64</v>
      </c>
      <c r="BW119" s="31">
        <v>0</v>
      </c>
      <c r="BX119" s="31">
        <v>0</v>
      </c>
      <c r="BY119" s="31">
        <v>4404593.53</v>
      </c>
      <c r="BZ119" s="31">
        <v>2565696.84</v>
      </c>
      <c r="CA119" s="31">
        <v>2019</v>
      </c>
      <c r="CB119" s="31">
        <v>710285.76</v>
      </c>
      <c r="CC119" s="31">
        <v>819</v>
      </c>
      <c r="CD119" s="31">
        <v>1855411.0799999998</v>
      </c>
      <c r="CE119" s="31">
        <v>1200</v>
      </c>
      <c r="CF119" s="31">
        <v>4401</v>
      </c>
      <c r="CG119" s="31">
        <v>61695</v>
      </c>
      <c r="CH119" s="31">
        <v>155</v>
      </c>
      <c r="CI119" s="31">
        <v>4255</v>
      </c>
      <c r="CJ119" s="31">
        <v>4556</v>
      </c>
      <c r="CK119" s="31">
        <v>65950</v>
      </c>
      <c r="CL119" s="31">
        <v>3747823.08</v>
      </c>
      <c r="CM119" s="31">
        <v>749564.61600000004</v>
      </c>
      <c r="CN119" s="31">
        <v>134921.63087999998</v>
      </c>
      <c r="CO119" s="31">
        <v>4632309.3268799996</v>
      </c>
      <c r="CP119" s="31">
        <v>0</v>
      </c>
      <c r="CQ119" s="31">
        <v>0</v>
      </c>
      <c r="CR119" s="31">
        <v>0</v>
      </c>
      <c r="CS119" s="31">
        <v>0</v>
      </c>
      <c r="CT119" s="31"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0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1">
        <v>0</v>
      </c>
      <c r="DJ119" s="31">
        <v>0</v>
      </c>
      <c r="DK119" s="31">
        <v>0</v>
      </c>
      <c r="DL119" s="31">
        <v>0</v>
      </c>
      <c r="DM119" s="31">
        <v>0</v>
      </c>
      <c r="DN119" s="31">
        <v>0</v>
      </c>
      <c r="DO119" s="31">
        <v>0</v>
      </c>
      <c r="DP119" s="31">
        <v>0</v>
      </c>
      <c r="DQ119" s="31">
        <v>0</v>
      </c>
      <c r="DR119" s="31">
        <v>0</v>
      </c>
      <c r="DS119" s="31">
        <v>0</v>
      </c>
      <c r="DT119" s="31" t="s">
        <v>267</v>
      </c>
      <c r="DU119" s="31">
        <v>0</v>
      </c>
      <c r="DV119" s="31">
        <v>0</v>
      </c>
      <c r="DW119" s="31">
        <v>0</v>
      </c>
      <c r="DX119" s="31" t="s">
        <v>267</v>
      </c>
      <c r="DY119" s="31">
        <v>0</v>
      </c>
      <c r="DZ119" s="31">
        <v>0</v>
      </c>
      <c r="EA119" s="31" t="s">
        <v>267</v>
      </c>
      <c r="EB119" s="31">
        <v>4401</v>
      </c>
      <c r="EC119" s="31">
        <v>0</v>
      </c>
      <c r="ED119" s="31">
        <v>155</v>
      </c>
      <c r="EE119" s="31">
        <v>0</v>
      </c>
      <c r="EF119" s="31">
        <v>0</v>
      </c>
      <c r="EG119" s="31">
        <v>0</v>
      </c>
      <c r="EH119" s="37">
        <v>4556</v>
      </c>
      <c r="EI119" s="31">
        <v>0</v>
      </c>
      <c r="EJ119" s="31">
        <v>0</v>
      </c>
      <c r="EK119" s="31">
        <v>0</v>
      </c>
      <c r="EL119" s="31" t="e">
        <v>#DIV/0!</v>
      </c>
      <c r="EM119" s="31">
        <v>12</v>
      </c>
      <c r="EN119" s="31">
        <v>0</v>
      </c>
      <c r="EO119" s="31">
        <v>0</v>
      </c>
      <c r="EP119" s="31">
        <v>0</v>
      </c>
      <c r="EQ119" s="31">
        <v>0</v>
      </c>
      <c r="ER119" s="31">
        <v>0</v>
      </c>
      <c r="ES119" s="31">
        <v>77</v>
      </c>
      <c r="ET119" s="31">
        <v>11</v>
      </c>
      <c r="EU119" s="31">
        <v>0.3</v>
      </c>
      <c r="EV119" s="31">
        <v>17</v>
      </c>
      <c r="EW119" s="31">
        <v>105</v>
      </c>
      <c r="EX119" s="31">
        <v>63</v>
      </c>
      <c r="EY119" s="31">
        <v>11</v>
      </c>
      <c r="EZ119" s="385" t="s">
        <v>598</v>
      </c>
    </row>
    <row r="120" spans="1:156" ht="27" x14ac:dyDescent="0.25">
      <c r="A120" s="368" t="s">
        <v>115</v>
      </c>
      <c r="B120" s="372" t="s">
        <v>1238</v>
      </c>
      <c r="C120" s="378" t="s">
        <v>115</v>
      </c>
      <c r="D120" s="378" t="s">
        <v>115</v>
      </c>
      <c r="E120" s="378" t="s">
        <v>604</v>
      </c>
      <c r="F120" s="378" t="s">
        <v>591</v>
      </c>
      <c r="G120" s="378" t="s">
        <v>341</v>
      </c>
      <c r="H120" s="378" t="s">
        <v>290</v>
      </c>
      <c r="I120" s="378" t="s">
        <v>509</v>
      </c>
      <c r="J120" s="378" t="s">
        <v>1239</v>
      </c>
      <c r="K120" s="378" t="s">
        <v>1240</v>
      </c>
      <c r="L120" s="378" t="s">
        <v>1241</v>
      </c>
      <c r="M120" s="378" t="s">
        <v>115</v>
      </c>
      <c r="N120" s="378">
        <v>45430</v>
      </c>
      <c r="O120" s="378" t="s">
        <v>1242</v>
      </c>
      <c r="P120" s="378" t="s">
        <v>1243</v>
      </c>
      <c r="Q120" s="378" t="s">
        <v>1244</v>
      </c>
      <c r="R120" s="378" t="s">
        <v>1245</v>
      </c>
      <c r="S120" s="378">
        <v>0</v>
      </c>
      <c r="T120" s="378" t="s">
        <v>1246</v>
      </c>
      <c r="U120" s="378" t="s">
        <v>1247</v>
      </c>
      <c r="V120" s="378" t="s">
        <v>1236</v>
      </c>
      <c r="W120" s="365">
        <v>70601</v>
      </c>
      <c r="X120" s="365">
        <v>41472</v>
      </c>
      <c r="Y120" s="365">
        <v>29129</v>
      </c>
      <c r="Z120" s="355">
        <v>4.0730701237477902</v>
      </c>
      <c r="AA120" s="355">
        <v>4.5135532540595831</v>
      </c>
      <c r="AB120" s="325" t="s">
        <v>283</v>
      </c>
      <c r="AC120" s="325">
        <v>2.8525485641587744</v>
      </c>
      <c r="AD120" s="325">
        <v>0</v>
      </c>
      <c r="AE120" s="325">
        <v>199</v>
      </c>
      <c r="AF120" s="325">
        <v>15642</v>
      </c>
      <c r="AG120" s="325">
        <v>0</v>
      </c>
      <c r="AH120" s="325">
        <v>10182</v>
      </c>
      <c r="AI120" s="325">
        <v>0</v>
      </c>
      <c r="AJ120" s="146">
        <v>0.96400000000000008</v>
      </c>
      <c r="AK120" s="146">
        <v>0.97310000000000008</v>
      </c>
      <c r="AL120" s="146">
        <v>0</v>
      </c>
      <c r="AM120" s="146">
        <v>0</v>
      </c>
      <c r="AN120" s="146">
        <v>0</v>
      </c>
      <c r="AO120" s="146">
        <v>0.87549999999999994</v>
      </c>
      <c r="AP120" s="146">
        <v>0.85</v>
      </c>
      <c r="AQ120" s="146">
        <v>0</v>
      </c>
      <c r="AR120" s="156">
        <v>10459822.77</v>
      </c>
      <c r="AS120" s="156">
        <v>2402370.4300000002</v>
      </c>
      <c r="AT120" s="156">
        <v>360795.13</v>
      </c>
      <c r="AU120" s="156">
        <v>6851559.7599999998</v>
      </c>
      <c r="AV120" s="156">
        <v>969645.11</v>
      </c>
      <c r="AW120" s="156">
        <v>0</v>
      </c>
      <c r="AX120" s="157">
        <v>584621.43000000005</v>
      </c>
      <c r="AY120" s="156">
        <v>0</v>
      </c>
      <c r="AZ120" s="156">
        <v>6581348.04</v>
      </c>
      <c r="BA120" s="156">
        <v>0</v>
      </c>
      <c r="BB120" s="156">
        <v>0</v>
      </c>
      <c r="BC120" s="156">
        <v>28952569.669999998</v>
      </c>
      <c r="BD120" s="156">
        <v>0</v>
      </c>
      <c r="BE120" s="156">
        <v>5280320</v>
      </c>
      <c r="BF120" s="156">
        <v>0</v>
      </c>
      <c r="BG120" s="156">
        <v>1170577</v>
      </c>
      <c r="BH120" s="156">
        <v>0</v>
      </c>
      <c r="BI120" s="156">
        <v>1402889.1</v>
      </c>
      <c r="BJ120" s="156">
        <v>2476504.67</v>
      </c>
      <c r="BK120" s="156">
        <v>964692</v>
      </c>
      <c r="BL120" s="156">
        <v>545433.9</v>
      </c>
      <c r="BM120" s="156">
        <v>396552.87</v>
      </c>
      <c r="BN120" s="156">
        <v>1159162.83</v>
      </c>
      <c r="BO120" s="156">
        <v>2198188.84</v>
      </c>
      <c r="BP120" s="156">
        <v>243125.56</v>
      </c>
      <c r="BQ120" s="156">
        <v>2297079</v>
      </c>
      <c r="BR120" s="156">
        <v>0</v>
      </c>
      <c r="BS120" s="156">
        <v>0</v>
      </c>
      <c r="BT120" s="156">
        <v>0</v>
      </c>
      <c r="BU120" s="156">
        <v>0</v>
      </c>
      <c r="BV120" s="156">
        <v>1532896.98</v>
      </c>
      <c r="BW120" s="156">
        <v>0</v>
      </c>
      <c r="BX120" s="156">
        <v>82578.17</v>
      </c>
      <c r="BY120" s="156">
        <v>19750000.919999998</v>
      </c>
      <c r="BZ120" s="156">
        <v>21368448.91</v>
      </c>
      <c r="CA120" s="156">
        <v>6698</v>
      </c>
      <c r="CB120" s="156">
        <v>4775107.57</v>
      </c>
      <c r="CC120" s="156">
        <v>2044</v>
      </c>
      <c r="CD120" s="156">
        <v>16593341.34</v>
      </c>
      <c r="CE120" s="156">
        <v>4654</v>
      </c>
      <c r="CF120" s="156">
        <v>2147</v>
      </c>
      <c r="CG120" s="156">
        <v>9940</v>
      </c>
      <c r="CH120" s="156">
        <v>69</v>
      </c>
      <c r="CI120" s="156">
        <v>3861</v>
      </c>
      <c r="CJ120" s="156">
        <v>2216</v>
      </c>
      <c r="CK120" s="156">
        <v>13801</v>
      </c>
      <c r="CL120" s="156">
        <v>1471407.72</v>
      </c>
      <c r="CM120" s="156">
        <v>294281.54399999999</v>
      </c>
      <c r="CN120" s="156">
        <v>52970.677920000009</v>
      </c>
      <c r="CO120" s="156">
        <v>1818659.9419199999</v>
      </c>
      <c r="CP120" s="168">
        <v>0</v>
      </c>
      <c r="CQ120" s="168">
        <v>0</v>
      </c>
      <c r="CR120" s="168">
        <v>0</v>
      </c>
      <c r="CS120" s="168">
        <v>0</v>
      </c>
      <c r="CT120" s="168">
        <v>0</v>
      </c>
      <c r="CU120" s="168">
        <v>0</v>
      </c>
      <c r="CV120" s="168">
        <v>0</v>
      </c>
      <c r="CW120" s="168">
        <v>0</v>
      </c>
      <c r="CX120" s="168">
        <v>0</v>
      </c>
      <c r="CY120" s="168">
        <v>0</v>
      </c>
      <c r="CZ120" s="168">
        <v>0</v>
      </c>
      <c r="DA120" s="168">
        <v>0</v>
      </c>
      <c r="DB120" s="168">
        <v>0</v>
      </c>
      <c r="DC120" s="168">
        <v>0</v>
      </c>
      <c r="DD120" s="168">
        <v>0</v>
      </c>
      <c r="DE120" s="168">
        <v>0</v>
      </c>
      <c r="DF120" s="168">
        <v>0</v>
      </c>
      <c r="DG120" s="168">
        <v>14662</v>
      </c>
      <c r="DH120" s="168">
        <v>0</v>
      </c>
      <c r="DI120" s="168">
        <v>0</v>
      </c>
      <c r="DJ120" s="168">
        <v>3</v>
      </c>
      <c r="DK120" s="168">
        <v>0</v>
      </c>
      <c r="DL120" s="168">
        <v>0</v>
      </c>
      <c r="DM120" s="168">
        <v>0</v>
      </c>
      <c r="DN120" s="168">
        <v>14665</v>
      </c>
      <c r="DO120" s="168">
        <v>475570</v>
      </c>
      <c r="DP120" s="156">
        <v>34448543.759999998</v>
      </c>
      <c r="DQ120" s="156">
        <v>6889708.7520000003</v>
      </c>
      <c r="DR120" s="156">
        <v>1240147.5753599999</v>
      </c>
      <c r="DS120" s="156">
        <v>42578400.087359995</v>
      </c>
      <c r="DT120" s="31" t="s">
        <v>267</v>
      </c>
      <c r="DU120" s="174">
        <v>0</v>
      </c>
      <c r="DV120" s="174">
        <v>0</v>
      </c>
      <c r="DW120" s="174" t="s">
        <v>267</v>
      </c>
      <c r="DX120" s="174" t="s">
        <v>267</v>
      </c>
      <c r="DY120" s="174" t="s">
        <v>267</v>
      </c>
      <c r="DZ120" s="174">
        <v>0</v>
      </c>
      <c r="EA120" s="174" t="s">
        <v>267</v>
      </c>
      <c r="EB120" s="179">
        <v>16809</v>
      </c>
      <c r="EC120" s="179">
        <v>0</v>
      </c>
      <c r="ED120" s="179">
        <v>72</v>
      </c>
      <c r="EE120" s="179">
        <v>0</v>
      </c>
      <c r="EF120" s="179">
        <v>0</v>
      </c>
      <c r="EG120" s="179">
        <v>0</v>
      </c>
      <c r="EH120" s="179">
        <v>16881</v>
      </c>
      <c r="EI120" s="31">
        <v>0</v>
      </c>
      <c r="EJ120" s="31">
        <v>0</v>
      </c>
      <c r="EK120" s="31">
        <v>0</v>
      </c>
      <c r="EL120" s="31" t="e">
        <v>#DIV/0!</v>
      </c>
      <c r="EM120" s="31">
        <v>8</v>
      </c>
      <c r="EN120" s="31">
        <v>4</v>
      </c>
      <c r="EO120" s="31">
        <v>81</v>
      </c>
      <c r="EP120" s="31">
        <v>37</v>
      </c>
      <c r="EQ120" s="31">
        <v>0</v>
      </c>
      <c r="ER120" s="31">
        <v>0</v>
      </c>
      <c r="ES120" s="31">
        <v>163</v>
      </c>
      <c r="ET120" s="109">
        <v>14.45</v>
      </c>
      <c r="EU120" s="113">
        <v>0.3</v>
      </c>
      <c r="EV120" s="31">
        <v>41</v>
      </c>
      <c r="EW120" s="31">
        <v>105</v>
      </c>
      <c r="EX120" s="31">
        <v>105</v>
      </c>
      <c r="EY120" s="66">
        <v>5</v>
      </c>
      <c r="EZ120" s="385" t="s">
        <v>598</v>
      </c>
    </row>
    <row r="121" spans="1:156" ht="40.5" x14ac:dyDescent="0.25">
      <c r="A121" s="369" t="s">
        <v>116</v>
      </c>
      <c r="B121" s="376" t="s">
        <v>1248</v>
      </c>
      <c r="C121" s="381" t="s">
        <v>1249</v>
      </c>
      <c r="D121" s="381" t="s">
        <v>1249</v>
      </c>
      <c r="E121" s="381" t="s">
        <v>1250</v>
      </c>
      <c r="F121" s="381" t="s">
        <v>1251</v>
      </c>
      <c r="G121" s="381" t="s">
        <v>289</v>
      </c>
      <c r="H121" s="381" t="s">
        <v>290</v>
      </c>
      <c r="I121" s="381" t="s">
        <v>1252</v>
      </c>
      <c r="J121" s="381" t="s">
        <v>1253</v>
      </c>
      <c r="K121" s="381" t="s">
        <v>1254</v>
      </c>
      <c r="L121" s="381" t="s">
        <v>1255</v>
      </c>
      <c r="M121" s="381" t="s">
        <v>1249</v>
      </c>
      <c r="N121" s="381">
        <v>47190</v>
      </c>
      <c r="O121" s="381" t="s">
        <v>1256</v>
      </c>
      <c r="P121" s="381" t="s">
        <v>1257</v>
      </c>
      <c r="Q121" s="381" t="s">
        <v>1258</v>
      </c>
      <c r="R121" s="381" t="s">
        <v>1259</v>
      </c>
      <c r="S121" s="381" t="s">
        <v>1259</v>
      </c>
      <c r="T121" s="381" t="s">
        <v>1260</v>
      </c>
      <c r="U121" s="381" t="s">
        <v>1261</v>
      </c>
      <c r="V121" s="381" t="s">
        <v>586</v>
      </c>
      <c r="W121" s="366">
        <v>19188</v>
      </c>
      <c r="X121" s="366">
        <v>10640</v>
      </c>
      <c r="Y121" s="366">
        <v>8548</v>
      </c>
      <c r="Z121" s="363">
        <v>4.448160535117057</v>
      </c>
      <c r="AA121" s="363">
        <v>4.6003356509230402</v>
      </c>
      <c r="AB121" s="360" t="s">
        <v>283</v>
      </c>
      <c r="AC121" s="360">
        <v>0.60752684462421769</v>
      </c>
      <c r="AD121" s="360" t="s">
        <v>1262</v>
      </c>
      <c r="AE121" s="360">
        <v>73</v>
      </c>
      <c r="AF121" s="360">
        <v>4171</v>
      </c>
      <c r="AG121" s="360">
        <v>0</v>
      </c>
      <c r="AH121" s="360">
        <v>2392</v>
      </c>
      <c r="AI121" s="360">
        <v>0</v>
      </c>
      <c r="AJ121" s="148">
        <v>0.88629999999999998</v>
      </c>
      <c r="AK121" s="148">
        <v>0.94819999999999993</v>
      </c>
      <c r="AL121" s="148">
        <v>0.99099999999999999</v>
      </c>
      <c r="AM121" s="148">
        <v>0</v>
      </c>
      <c r="AN121" s="148">
        <v>0</v>
      </c>
      <c r="AO121" s="148">
        <v>0.83760000000000001</v>
      </c>
      <c r="AP121" s="148">
        <v>0.8165</v>
      </c>
      <c r="AQ121" s="148">
        <v>0</v>
      </c>
      <c r="AR121" s="165">
        <v>2505685.4700000002</v>
      </c>
      <c r="AS121" s="165">
        <v>510792.66</v>
      </c>
      <c r="AT121" s="165">
        <v>89823.98</v>
      </c>
      <c r="AU121" s="165">
        <v>2012736.15</v>
      </c>
      <c r="AV121" s="165">
        <v>242709.06</v>
      </c>
      <c r="AW121" s="165">
        <v>52325.33</v>
      </c>
      <c r="AX121" s="166">
        <v>117524.01</v>
      </c>
      <c r="AY121" s="165">
        <v>1999960.52</v>
      </c>
      <c r="AZ121" s="165">
        <v>552716.23</v>
      </c>
      <c r="BA121" s="165">
        <v>1999960.52</v>
      </c>
      <c r="BB121" s="165">
        <v>431241.74</v>
      </c>
      <c r="BC121" s="165">
        <v>8881117.1500000004</v>
      </c>
      <c r="BD121" s="165">
        <v>7852</v>
      </c>
      <c r="BE121" s="165">
        <v>4717381</v>
      </c>
      <c r="BF121" s="165">
        <v>61615</v>
      </c>
      <c r="BG121" s="165">
        <v>904384.57</v>
      </c>
      <c r="BH121" s="165">
        <v>0</v>
      </c>
      <c r="BI121" s="165">
        <v>383795.6</v>
      </c>
      <c r="BJ121" s="165">
        <v>751720.2</v>
      </c>
      <c r="BK121" s="165">
        <v>250685.6</v>
      </c>
      <c r="BL121" s="165">
        <v>280026.8</v>
      </c>
      <c r="BM121" s="165">
        <v>241683</v>
      </c>
      <c r="BN121" s="165">
        <v>180547</v>
      </c>
      <c r="BO121" s="165">
        <v>460852</v>
      </c>
      <c r="BP121" s="165">
        <v>129701</v>
      </c>
      <c r="BQ121" s="165">
        <v>190317</v>
      </c>
      <c r="BR121" s="165">
        <v>0</v>
      </c>
      <c r="BS121" s="165">
        <v>0</v>
      </c>
      <c r="BT121" s="165">
        <v>0</v>
      </c>
      <c r="BU121" s="165">
        <v>0</v>
      </c>
      <c r="BV121" s="165">
        <v>167953</v>
      </c>
      <c r="BW121" s="165">
        <v>0</v>
      </c>
      <c r="BX121" s="165">
        <v>0</v>
      </c>
      <c r="BY121" s="165">
        <v>8728513.7699999996</v>
      </c>
      <c r="BZ121" s="165">
        <v>6186129.21</v>
      </c>
      <c r="CA121" s="165">
        <v>2998</v>
      </c>
      <c r="CB121" s="165">
        <v>192375.35</v>
      </c>
      <c r="CC121" s="165">
        <v>877</v>
      </c>
      <c r="CD121" s="165">
        <v>5993753.8600000003</v>
      </c>
      <c r="CE121" s="165">
        <v>2121</v>
      </c>
      <c r="CF121" s="165">
        <v>819</v>
      </c>
      <c r="CG121" s="165">
        <v>0</v>
      </c>
      <c r="CH121" s="165">
        <v>0</v>
      </c>
      <c r="CI121" s="165">
        <v>0</v>
      </c>
      <c r="CJ121" s="165">
        <v>819</v>
      </c>
      <c r="CK121" s="165">
        <v>0</v>
      </c>
      <c r="CL121" s="165">
        <v>0</v>
      </c>
      <c r="CM121" s="165">
        <v>0</v>
      </c>
      <c r="CN121" s="165">
        <v>0</v>
      </c>
      <c r="CO121" s="165">
        <v>0</v>
      </c>
      <c r="CP121" s="169">
        <v>0</v>
      </c>
      <c r="CQ121" s="169">
        <v>90</v>
      </c>
      <c r="CR121" s="169">
        <v>2166</v>
      </c>
      <c r="CS121" s="169">
        <v>9</v>
      </c>
      <c r="CT121" s="169">
        <v>2265</v>
      </c>
      <c r="CU121" s="169">
        <v>44895</v>
      </c>
      <c r="CV121" s="169">
        <v>11</v>
      </c>
      <c r="CW121" s="169">
        <v>13</v>
      </c>
      <c r="CX121" s="169">
        <v>2</v>
      </c>
      <c r="CY121" s="169">
        <v>26</v>
      </c>
      <c r="CZ121" s="169">
        <v>550</v>
      </c>
      <c r="DA121" s="169">
        <v>2291</v>
      </c>
      <c r="DB121" s="169">
        <v>45445</v>
      </c>
      <c r="DC121" s="169">
        <v>4547739.7199999988</v>
      </c>
      <c r="DD121" s="169">
        <v>909547.9439999999</v>
      </c>
      <c r="DE121" s="169">
        <v>163718.62991999998</v>
      </c>
      <c r="DF121" s="169">
        <v>5621006.2939199992</v>
      </c>
      <c r="DG121" s="169">
        <v>896</v>
      </c>
      <c r="DH121" s="169">
        <v>1</v>
      </c>
      <c r="DI121" s="169">
        <v>0</v>
      </c>
      <c r="DJ121" s="169">
        <v>42</v>
      </c>
      <c r="DK121" s="169">
        <v>16</v>
      </c>
      <c r="DL121" s="169">
        <v>0</v>
      </c>
      <c r="DM121" s="169">
        <v>2</v>
      </c>
      <c r="DN121" s="169">
        <v>957</v>
      </c>
      <c r="DO121" s="169">
        <v>14334</v>
      </c>
      <c r="DP121" s="165">
        <v>1906929</v>
      </c>
      <c r="DQ121" s="165">
        <v>381385.8000000001</v>
      </c>
      <c r="DR121" s="165">
        <v>68649.444000000003</v>
      </c>
      <c r="DS121" s="165">
        <v>2356964.2440000004</v>
      </c>
      <c r="DT121" s="75">
        <v>0</v>
      </c>
      <c r="DU121" s="175" t="s">
        <v>267</v>
      </c>
      <c r="DV121" s="175" t="s">
        <v>267</v>
      </c>
      <c r="DW121" s="175">
        <v>0</v>
      </c>
      <c r="DX121" s="175" t="s">
        <v>267</v>
      </c>
      <c r="DY121" s="175" t="s">
        <v>267</v>
      </c>
      <c r="DZ121" s="175" t="s">
        <v>267</v>
      </c>
      <c r="EA121" s="175" t="s">
        <v>267</v>
      </c>
      <c r="EB121" s="181">
        <v>3980</v>
      </c>
      <c r="EC121" s="181">
        <v>1</v>
      </c>
      <c r="ED121" s="181">
        <v>68</v>
      </c>
      <c r="EE121" s="181">
        <v>0</v>
      </c>
      <c r="EF121" s="181">
        <v>2</v>
      </c>
      <c r="EG121" s="181">
        <v>16</v>
      </c>
      <c r="EH121" s="181">
        <v>4067</v>
      </c>
      <c r="EI121" s="75">
        <v>0</v>
      </c>
      <c r="EJ121" s="75">
        <v>0</v>
      </c>
      <c r="EK121" s="75">
        <v>0</v>
      </c>
      <c r="EL121" s="75" t="e">
        <v>#DIV/0!</v>
      </c>
      <c r="EM121" s="75">
        <v>5</v>
      </c>
      <c r="EN121" s="75">
        <v>1</v>
      </c>
      <c r="EO121" s="75">
        <v>25</v>
      </c>
      <c r="EP121" s="75">
        <v>25</v>
      </c>
      <c r="EQ121" s="75">
        <v>0</v>
      </c>
      <c r="ER121" s="75">
        <v>0</v>
      </c>
      <c r="ES121" s="75">
        <v>94</v>
      </c>
      <c r="ET121" s="110">
        <v>20</v>
      </c>
      <c r="EU121" s="115">
        <v>0.3</v>
      </c>
      <c r="EV121" s="75">
        <v>16</v>
      </c>
      <c r="EW121" s="75">
        <v>126</v>
      </c>
      <c r="EX121" s="75">
        <v>126</v>
      </c>
      <c r="EY121" s="76">
        <v>1</v>
      </c>
      <c r="EZ121" s="385" t="s">
        <v>515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97"/>
  <sheetViews>
    <sheetView workbookViewId="0">
      <selection activeCell="B4" sqref="B4"/>
    </sheetView>
  </sheetViews>
  <sheetFormatPr baseColWidth="10" defaultRowHeight="15" x14ac:dyDescent="0.25"/>
  <cols>
    <col min="1" max="1" width="26.5703125" bestFit="1" customWidth="1"/>
    <col min="2" max="2" width="24.5703125" style="172" customWidth="1"/>
    <col min="3" max="3" width="21.5703125" customWidth="1"/>
    <col min="4" max="4" width="19.85546875" customWidth="1"/>
    <col min="5" max="5" width="38.42578125" customWidth="1"/>
    <col min="6" max="6" width="20" customWidth="1"/>
    <col min="7" max="7" width="21.7109375" customWidth="1"/>
    <col min="8" max="8" width="19.28515625" customWidth="1"/>
    <col min="9" max="9" width="24.42578125" customWidth="1"/>
    <col min="10" max="10" width="19.42578125" customWidth="1"/>
    <col min="11" max="11" width="21" customWidth="1"/>
    <col min="12" max="12" width="22.28515625" customWidth="1"/>
    <col min="13" max="13" width="21.85546875" customWidth="1"/>
    <col min="14" max="14" width="23.42578125" customWidth="1"/>
    <col min="15" max="15" width="16.140625" customWidth="1"/>
    <col min="16" max="16" width="22.42578125" customWidth="1"/>
    <col min="17" max="17" width="18.28515625" customWidth="1"/>
    <col min="18" max="18" width="22" customWidth="1"/>
    <col min="19" max="19" width="18.7109375" customWidth="1"/>
    <col min="20" max="20" width="26.42578125" customWidth="1"/>
    <col min="21" max="22" width="25.42578125" customWidth="1"/>
    <col min="23" max="23" width="27.140625" customWidth="1"/>
    <col min="24" max="24" width="21.28515625" customWidth="1"/>
    <col min="25" max="25" width="29" customWidth="1"/>
    <col min="26" max="26" width="21.42578125" customWidth="1"/>
    <col min="27" max="27" width="20.28515625" customWidth="1"/>
    <col min="28" max="29" width="15.85546875" customWidth="1"/>
    <col min="30" max="30" width="22.28515625" customWidth="1"/>
    <col min="31" max="31" width="13.5703125" customWidth="1"/>
    <col min="32" max="32" width="15.85546875" customWidth="1"/>
    <col min="33" max="34" width="9.7109375" style="182" customWidth="1"/>
    <col min="35" max="35" width="19.5703125" customWidth="1"/>
    <col min="36" max="36" width="9.140625" customWidth="1"/>
    <col min="37" max="37" width="16.42578125" customWidth="1"/>
    <col min="38" max="38" width="13.7109375" customWidth="1"/>
    <col min="39" max="39" width="34.42578125" customWidth="1"/>
    <col min="40" max="40" width="7.85546875" customWidth="1"/>
    <col min="41" max="41" width="13.7109375" customWidth="1"/>
    <col min="42" max="42" width="18.42578125" customWidth="1"/>
    <col min="43" max="43" width="11.28515625" customWidth="1"/>
    <col min="44" max="44" width="18" customWidth="1"/>
    <col min="45" max="45" width="22.5703125" customWidth="1"/>
  </cols>
  <sheetData>
    <row r="1" spans="1:45" s="213" customFormat="1" ht="56.25" customHeight="1" x14ac:dyDescent="0.25">
      <c r="B1" s="214" t="s">
        <v>118</v>
      </c>
      <c r="C1" s="215" t="s">
        <v>1575</v>
      </c>
      <c r="D1" s="215" t="s">
        <v>120</v>
      </c>
      <c r="E1" s="215" t="s">
        <v>121</v>
      </c>
      <c r="F1" s="215" t="s">
        <v>122</v>
      </c>
      <c r="G1" s="215" t="s">
        <v>123</v>
      </c>
      <c r="H1" s="215" t="s">
        <v>124</v>
      </c>
      <c r="I1" s="215" t="s">
        <v>125</v>
      </c>
      <c r="J1" s="215" t="s">
        <v>129</v>
      </c>
      <c r="K1" s="215" t="s">
        <v>137</v>
      </c>
      <c r="L1" s="215" t="s">
        <v>1576</v>
      </c>
      <c r="M1" s="215" t="s">
        <v>138</v>
      </c>
      <c r="N1" s="215" t="s">
        <v>139</v>
      </c>
      <c r="O1" s="215" t="s">
        <v>142</v>
      </c>
      <c r="P1" s="215" t="s">
        <v>143</v>
      </c>
      <c r="Q1" s="215" t="s">
        <v>151</v>
      </c>
      <c r="R1" s="215" t="s">
        <v>153</v>
      </c>
      <c r="S1" s="215" t="s">
        <v>155</v>
      </c>
      <c r="T1" s="215" t="s">
        <v>1291</v>
      </c>
      <c r="U1" s="215" t="s">
        <v>157</v>
      </c>
      <c r="V1" s="215" t="s">
        <v>1586</v>
      </c>
      <c r="W1" s="215" t="s">
        <v>160</v>
      </c>
      <c r="X1" s="215" t="s">
        <v>265</v>
      </c>
      <c r="Y1" s="215" t="s">
        <v>172</v>
      </c>
      <c r="Z1" s="215" t="s">
        <v>177</v>
      </c>
      <c r="AA1" s="215" t="s">
        <v>181</v>
      </c>
      <c r="AB1" s="215" t="s">
        <v>189</v>
      </c>
      <c r="AC1" s="215" t="s">
        <v>1588</v>
      </c>
      <c r="AD1" s="215" t="s">
        <v>190</v>
      </c>
      <c r="AE1" s="215" t="s">
        <v>196</v>
      </c>
      <c r="AF1" s="215" t="s">
        <v>1274</v>
      </c>
      <c r="AG1" s="215" t="s">
        <v>266</v>
      </c>
      <c r="AH1" s="215" t="s">
        <v>1587</v>
      </c>
      <c r="AI1" s="215" t="s">
        <v>234</v>
      </c>
      <c r="AJ1" s="215" t="s">
        <v>235</v>
      </c>
      <c r="AK1" s="215" t="s">
        <v>1279</v>
      </c>
      <c r="AL1" s="215" t="s">
        <v>1280</v>
      </c>
      <c r="AM1" s="215" t="s">
        <v>237</v>
      </c>
      <c r="AN1" s="215" t="s">
        <v>239</v>
      </c>
      <c r="AO1" s="216" t="s">
        <v>1281</v>
      </c>
      <c r="AP1" s="215" t="s">
        <v>240</v>
      </c>
      <c r="AQ1" s="215" t="s">
        <v>241</v>
      </c>
      <c r="AR1" s="215" t="s">
        <v>242</v>
      </c>
      <c r="AS1" s="217" t="s">
        <v>243</v>
      </c>
    </row>
    <row r="2" spans="1:45" s="213" customFormat="1" ht="56.25" customHeight="1" x14ac:dyDescent="0.25">
      <c r="A2" s="173" t="s">
        <v>3</v>
      </c>
      <c r="B2" s="243"/>
      <c r="C2" s="244" t="s">
        <v>3</v>
      </c>
      <c r="D2" s="244" t="s">
        <v>3</v>
      </c>
      <c r="E2" s="31" t="s">
        <v>627</v>
      </c>
      <c r="F2" s="31" t="s">
        <v>628</v>
      </c>
      <c r="G2" s="31" t="s">
        <v>574</v>
      </c>
      <c r="H2" s="31" t="s">
        <v>290</v>
      </c>
      <c r="I2" s="31" t="s">
        <v>605</v>
      </c>
      <c r="J2" s="31" t="s">
        <v>631</v>
      </c>
      <c r="K2" s="31" t="s">
        <v>634</v>
      </c>
      <c r="L2" s="245" t="s">
        <v>1581</v>
      </c>
      <c r="M2" s="31" t="s">
        <v>634</v>
      </c>
      <c r="N2" s="31" t="s">
        <v>635</v>
      </c>
      <c r="O2" s="266">
        <v>5999</v>
      </c>
      <c r="P2" s="266">
        <v>3144</v>
      </c>
      <c r="Q2" s="267">
        <v>1390</v>
      </c>
      <c r="R2" s="267">
        <v>753</v>
      </c>
      <c r="S2" s="268">
        <v>0.99790000000000001</v>
      </c>
      <c r="T2" s="268">
        <v>0.93010000000000004</v>
      </c>
      <c r="U2" s="268">
        <v>0.98680000000000012</v>
      </c>
      <c r="V2" s="262">
        <v>11.09</v>
      </c>
      <c r="W2" s="269">
        <v>151418.38</v>
      </c>
      <c r="X2" s="270">
        <v>1472981.83</v>
      </c>
      <c r="Y2" s="271">
        <v>152441</v>
      </c>
      <c r="Z2" s="271">
        <v>0</v>
      </c>
      <c r="AA2" s="271">
        <v>42188.04</v>
      </c>
      <c r="AB2" s="271">
        <v>5400</v>
      </c>
      <c r="AC2" s="255">
        <f t="shared" ref="AC2:AC31" si="0">SUM(Y2:AB2)</f>
        <v>200029.04</v>
      </c>
      <c r="AD2" s="272">
        <v>1650863.4899999998</v>
      </c>
      <c r="AE2" s="273">
        <v>287</v>
      </c>
      <c r="AF2" s="273">
        <v>2040</v>
      </c>
      <c r="AG2" s="273">
        <v>12</v>
      </c>
      <c r="AH2" s="250">
        <v>2339</v>
      </c>
      <c r="AI2" s="267">
        <v>11</v>
      </c>
      <c r="AJ2" s="267">
        <v>1</v>
      </c>
      <c r="AK2" s="267">
        <v>7</v>
      </c>
      <c r="AL2" s="267">
        <v>0</v>
      </c>
      <c r="AM2" s="267">
        <v>0</v>
      </c>
      <c r="AN2" s="267">
        <v>40</v>
      </c>
      <c r="AO2" s="274">
        <v>9.75</v>
      </c>
      <c r="AP2" s="275">
        <v>0.3</v>
      </c>
      <c r="AQ2" s="267">
        <v>7</v>
      </c>
      <c r="AR2" s="267">
        <v>112</v>
      </c>
      <c r="AS2" s="267">
        <v>112</v>
      </c>
    </row>
    <row r="3" spans="1:45" s="172" customFormat="1" ht="38.25" x14ac:dyDescent="0.25">
      <c r="A3" s="172" t="s">
        <v>5</v>
      </c>
      <c r="B3" s="183" t="s">
        <v>268</v>
      </c>
      <c r="C3" s="184" t="s">
        <v>5</v>
      </c>
      <c r="D3" s="184" t="s">
        <v>5</v>
      </c>
      <c r="E3" s="184" t="s">
        <v>269</v>
      </c>
      <c r="F3" s="184" t="s">
        <v>270</v>
      </c>
      <c r="G3" s="184" t="s">
        <v>271</v>
      </c>
      <c r="H3" s="184" t="s">
        <v>272</v>
      </c>
      <c r="I3" s="184" t="s">
        <v>273</v>
      </c>
      <c r="J3" s="184" t="s">
        <v>276</v>
      </c>
      <c r="K3" s="184" t="s">
        <v>280</v>
      </c>
      <c r="L3" s="246" t="s">
        <v>1581</v>
      </c>
      <c r="M3" s="184" t="s">
        <v>280</v>
      </c>
      <c r="N3" s="184" t="s">
        <v>281</v>
      </c>
      <c r="O3" s="185">
        <v>60849</v>
      </c>
      <c r="P3" s="185">
        <v>41596</v>
      </c>
      <c r="Q3" s="185">
        <v>15559</v>
      </c>
      <c r="R3" s="185">
        <v>9751</v>
      </c>
      <c r="S3" s="186">
        <v>0.95269999999999999</v>
      </c>
      <c r="T3" s="186">
        <v>0.96120000000000005</v>
      </c>
      <c r="U3" s="186">
        <v>0.99299999999999999</v>
      </c>
      <c r="V3" s="263">
        <v>10.29</v>
      </c>
      <c r="W3" s="252">
        <v>2420200.92</v>
      </c>
      <c r="X3" s="276">
        <v>20819232.829999998</v>
      </c>
      <c r="Y3" s="277">
        <v>617724.36</v>
      </c>
      <c r="Z3" s="277">
        <v>767329.2</v>
      </c>
      <c r="AA3" s="277">
        <v>372622.64</v>
      </c>
      <c r="AB3" s="277">
        <v>0</v>
      </c>
      <c r="AC3" s="255">
        <f t="shared" si="0"/>
        <v>1757676.2000000002</v>
      </c>
      <c r="AD3" s="278">
        <v>15414911.800000001</v>
      </c>
      <c r="AE3" s="279">
        <v>641</v>
      </c>
      <c r="AF3" s="280">
        <v>15660</v>
      </c>
      <c r="AG3" s="280">
        <v>890</v>
      </c>
      <c r="AH3" s="281">
        <v>17191</v>
      </c>
      <c r="AI3" s="282">
        <v>1</v>
      </c>
      <c r="AJ3" s="282">
        <v>4</v>
      </c>
      <c r="AK3" s="282">
        <v>154</v>
      </c>
      <c r="AL3" s="282">
        <v>103</v>
      </c>
      <c r="AM3" s="282" t="s">
        <v>285</v>
      </c>
      <c r="AN3" s="282">
        <v>219</v>
      </c>
      <c r="AO3" s="283">
        <v>16.055555555555557</v>
      </c>
      <c r="AP3" s="284">
        <v>0.2</v>
      </c>
      <c r="AQ3" s="259">
        <v>53</v>
      </c>
      <c r="AR3" s="259">
        <v>84</v>
      </c>
      <c r="AS3" s="259">
        <v>84</v>
      </c>
    </row>
    <row r="4" spans="1:45" s="172" customFormat="1" ht="38.25" x14ac:dyDescent="0.25">
      <c r="A4" s="172" t="s">
        <v>6</v>
      </c>
      <c r="B4" s="194" t="s">
        <v>286</v>
      </c>
      <c r="C4" s="192" t="s">
        <v>6</v>
      </c>
      <c r="D4" s="192" t="s">
        <v>6</v>
      </c>
      <c r="E4" s="192" t="s">
        <v>287</v>
      </c>
      <c r="F4" s="192" t="s">
        <v>288</v>
      </c>
      <c r="G4" s="192" t="s">
        <v>289</v>
      </c>
      <c r="H4" s="192" t="s">
        <v>290</v>
      </c>
      <c r="I4" s="192" t="s">
        <v>291</v>
      </c>
      <c r="J4" s="192" t="s">
        <v>294</v>
      </c>
      <c r="K4" s="192" t="s">
        <v>298</v>
      </c>
      <c r="L4" s="246" t="s">
        <v>1581</v>
      </c>
      <c r="M4" s="192" t="s">
        <v>298</v>
      </c>
      <c r="N4" s="192" t="s">
        <v>299</v>
      </c>
      <c r="O4" s="192">
        <v>80951</v>
      </c>
      <c r="P4" s="192">
        <v>60543</v>
      </c>
      <c r="Q4" s="192">
        <v>18033</v>
      </c>
      <c r="R4" s="192">
        <v>13184</v>
      </c>
      <c r="S4" s="195">
        <v>0.95579999999999998</v>
      </c>
      <c r="T4" s="195">
        <v>0.97439999999999993</v>
      </c>
      <c r="U4" s="195">
        <v>0.99299999999999999</v>
      </c>
      <c r="V4" s="264">
        <v>10.210000000000001</v>
      </c>
      <c r="W4" s="252">
        <v>2861708.89</v>
      </c>
      <c r="X4" s="253">
        <v>50952705.000000007</v>
      </c>
      <c r="Y4" s="254">
        <v>71366</v>
      </c>
      <c r="Z4" s="254">
        <v>0</v>
      </c>
      <c r="AA4" s="254">
        <v>447967</v>
      </c>
      <c r="AB4" s="254">
        <v>0</v>
      </c>
      <c r="AC4" s="255">
        <f t="shared" si="0"/>
        <v>519333</v>
      </c>
      <c r="AD4" s="256">
        <v>37967695</v>
      </c>
      <c r="AE4" s="285">
        <v>71</v>
      </c>
      <c r="AF4" s="250">
        <v>12286</v>
      </c>
      <c r="AG4" s="250">
        <v>8903</v>
      </c>
      <c r="AH4" s="258">
        <v>21260</v>
      </c>
      <c r="AI4" s="259">
        <v>8</v>
      </c>
      <c r="AJ4" s="259">
        <v>4</v>
      </c>
      <c r="AK4" s="259">
        <v>160</v>
      </c>
      <c r="AL4" s="259">
        <v>0</v>
      </c>
      <c r="AM4" s="259">
        <v>0</v>
      </c>
      <c r="AN4" s="259">
        <v>344.59999999999991</v>
      </c>
      <c r="AO4" s="260">
        <v>22.666666666666668</v>
      </c>
      <c r="AP4" s="261">
        <v>0.3</v>
      </c>
      <c r="AQ4" s="259">
        <v>45</v>
      </c>
      <c r="AR4" s="259">
        <v>112</v>
      </c>
      <c r="AS4" s="259">
        <v>112</v>
      </c>
    </row>
    <row r="5" spans="1:45" s="172" customFormat="1" ht="25.5" x14ac:dyDescent="0.25">
      <c r="A5" s="172" t="s">
        <v>11</v>
      </c>
      <c r="B5" s="194" t="s">
        <v>691</v>
      </c>
      <c r="C5" s="192" t="s">
        <v>11</v>
      </c>
      <c r="D5" s="192" t="s">
        <v>11</v>
      </c>
      <c r="E5" s="192" t="s">
        <v>692</v>
      </c>
      <c r="F5" s="192" t="s">
        <v>693</v>
      </c>
      <c r="G5" s="192" t="s">
        <v>306</v>
      </c>
      <c r="H5" s="192" t="s">
        <v>290</v>
      </c>
      <c r="I5" s="192" t="s">
        <v>369</v>
      </c>
      <c r="J5" s="192" t="s">
        <v>696</v>
      </c>
      <c r="K5" s="192" t="s">
        <v>700</v>
      </c>
      <c r="L5" s="246" t="s">
        <v>1581</v>
      </c>
      <c r="M5" s="192" t="s">
        <v>700</v>
      </c>
      <c r="N5" s="192" t="s">
        <v>701</v>
      </c>
      <c r="O5" s="192">
        <v>63103</v>
      </c>
      <c r="P5" s="192">
        <v>37514</v>
      </c>
      <c r="Q5" s="192">
        <v>14182</v>
      </c>
      <c r="R5" s="192">
        <v>8345</v>
      </c>
      <c r="S5" s="195">
        <v>0.98030000000000006</v>
      </c>
      <c r="T5" s="195">
        <v>0.97260000000000002</v>
      </c>
      <c r="U5" s="195">
        <v>0.99299999999999999</v>
      </c>
      <c r="V5" s="264">
        <v>8.76</v>
      </c>
      <c r="W5" s="252">
        <v>1691886.41</v>
      </c>
      <c r="X5" s="253">
        <v>18398604.490000002</v>
      </c>
      <c r="Y5" s="254">
        <v>957288.06</v>
      </c>
      <c r="Z5" s="254">
        <v>504467.19</v>
      </c>
      <c r="AA5" s="254">
        <v>412476.14</v>
      </c>
      <c r="AB5" s="254">
        <v>95780</v>
      </c>
      <c r="AC5" s="255">
        <f t="shared" si="0"/>
        <v>1970011.3900000001</v>
      </c>
      <c r="AD5" s="256">
        <v>18299981.689999998</v>
      </c>
      <c r="AE5" s="285">
        <v>198</v>
      </c>
      <c r="AF5" s="250">
        <v>12522</v>
      </c>
      <c r="AG5" s="250">
        <v>270</v>
      </c>
      <c r="AH5" s="258">
        <v>12990</v>
      </c>
      <c r="AI5" s="259">
        <v>13</v>
      </c>
      <c r="AJ5" s="259">
        <v>3</v>
      </c>
      <c r="AK5" s="259">
        <v>76</v>
      </c>
      <c r="AL5" s="259">
        <v>42</v>
      </c>
      <c r="AM5" s="259">
        <v>0</v>
      </c>
      <c r="AN5" s="259">
        <v>243</v>
      </c>
      <c r="AO5" s="260">
        <v>18.5</v>
      </c>
      <c r="AP5" s="261">
        <v>0.3</v>
      </c>
      <c r="AQ5" s="259">
        <v>47</v>
      </c>
      <c r="AR5" s="259">
        <v>126</v>
      </c>
      <c r="AS5" s="259">
        <v>126</v>
      </c>
    </row>
    <row r="6" spans="1:45" s="172" customFormat="1" ht="25.5" x14ac:dyDescent="0.25">
      <c r="A6" s="172" t="s">
        <v>16</v>
      </c>
      <c r="B6" s="194" t="s">
        <v>366</v>
      </c>
      <c r="C6" s="192" t="s">
        <v>16</v>
      </c>
      <c r="D6" s="192" t="s">
        <v>16</v>
      </c>
      <c r="E6" s="192" t="s">
        <v>367</v>
      </c>
      <c r="F6" s="192" t="s">
        <v>368</v>
      </c>
      <c r="G6" s="192" t="s">
        <v>306</v>
      </c>
      <c r="H6" s="192" t="s">
        <v>290</v>
      </c>
      <c r="I6" s="192" t="s">
        <v>369</v>
      </c>
      <c r="J6" s="192" t="s">
        <v>372</v>
      </c>
      <c r="K6" s="192" t="s">
        <v>377</v>
      </c>
      <c r="L6" s="247" t="s">
        <v>1582</v>
      </c>
      <c r="M6" s="192" t="s">
        <v>378</v>
      </c>
      <c r="N6" s="192" t="s">
        <v>379</v>
      </c>
      <c r="O6" s="192">
        <v>68773</v>
      </c>
      <c r="P6" s="192">
        <v>36847</v>
      </c>
      <c r="Q6" s="192">
        <v>15557</v>
      </c>
      <c r="R6" s="192">
        <v>8454</v>
      </c>
      <c r="S6" s="195">
        <v>0.99230000000000007</v>
      </c>
      <c r="T6" s="195">
        <v>0.97959999999999992</v>
      </c>
      <c r="U6" s="195">
        <v>0</v>
      </c>
      <c r="V6" s="264">
        <v>8.18</v>
      </c>
      <c r="W6" s="252">
        <v>1454748.38</v>
      </c>
      <c r="X6" s="253">
        <v>15797457.859999999</v>
      </c>
      <c r="Y6" s="254">
        <v>0</v>
      </c>
      <c r="Z6" s="254">
        <v>0</v>
      </c>
      <c r="AA6" s="254">
        <v>860416.65</v>
      </c>
      <c r="AB6" s="254">
        <v>19390</v>
      </c>
      <c r="AC6" s="255">
        <f t="shared" si="0"/>
        <v>879806.65</v>
      </c>
      <c r="AD6" s="256">
        <v>14284211.890000001</v>
      </c>
      <c r="AE6" s="285">
        <v>4059</v>
      </c>
      <c r="AF6" s="250">
        <v>14240</v>
      </c>
      <c r="AG6" s="250">
        <v>111</v>
      </c>
      <c r="AH6" s="258">
        <v>18410</v>
      </c>
      <c r="AI6" s="259">
        <v>3</v>
      </c>
      <c r="AJ6" s="259">
        <v>2</v>
      </c>
      <c r="AK6" s="259">
        <v>82</v>
      </c>
      <c r="AL6" s="259">
        <v>48</v>
      </c>
      <c r="AM6" s="259" t="s">
        <v>382</v>
      </c>
      <c r="AN6" s="259">
        <v>286</v>
      </c>
      <c r="AO6" s="260">
        <v>16.526315789473685</v>
      </c>
      <c r="AP6" s="261">
        <v>0.3</v>
      </c>
      <c r="AQ6" s="259">
        <v>47</v>
      </c>
      <c r="AR6" s="259">
        <v>112</v>
      </c>
      <c r="AS6" s="259">
        <v>112</v>
      </c>
    </row>
    <row r="7" spans="1:45" s="172" customFormat="1" ht="38.25" x14ac:dyDescent="0.25">
      <c r="A7" s="172" t="s">
        <v>570</v>
      </c>
      <c r="B7" s="194" t="s">
        <v>569</v>
      </c>
      <c r="C7" s="192" t="s">
        <v>570</v>
      </c>
      <c r="D7" s="192" t="s">
        <v>571</v>
      </c>
      <c r="E7" s="192" t="s">
        <v>572</v>
      </c>
      <c r="F7" s="192" t="s">
        <v>573</v>
      </c>
      <c r="G7" s="192" t="s">
        <v>574</v>
      </c>
      <c r="H7" s="192" t="s">
        <v>575</v>
      </c>
      <c r="I7" s="192" t="s">
        <v>576</v>
      </c>
      <c r="J7" s="192" t="s">
        <v>579</v>
      </c>
      <c r="K7" s="192" t="s">
        <v>583</v>
      </c>
      <c r="L7" s="247" t="s">
        <v>1583</v>
      </c>
      <c r="M7" s="192" t="s">
        <v>583</v>
      </c>
      <c r="N7" s="192" t="s">
        <v>584</v>
      </c>
      <c r="O7" s="192">
        <v>107624</v>
      </c>
      <c r="P7" s="192">
        <v>103876</v>
      </c>
      <c r="Q7" s="192">
        <v>25107</v>
      </c>
      <c r="R7" s="192">
        <v>24655</v>
      </c>
      <c r="S7" s="195">
        <v>0.9728</v>
      </c>
      <c r="T7" s="195">
        <v>0.96510000000000007</v>
      </c>
      <c r="U7" s="195">
        <v>0</v>
      </c>
      <c r="V7" s="264">
        <v>14.89</v>
      </c>
      <c r="W7" s="252">
        <v>7845923.6399999997</v>
      </c>
      <c r="X7" s="253">
        <v>94654315.989999995</v>
      </c>
      <c r="Y7" s="254">
        <v>7138658.6200000001</v>
      </c>
      <c r="Z7" s="254">
        <v>0</v>
      </c>
      <c r="AA7" s="254">
        <v>10315479.810000001</v>
      </c>
      <c r="AB7" s="254">
        <v>1632735.79</v>
      </c>
      <c r="AC7" s="255">
        <f t="shared" si="0"/>
        <v>19086874.219999999</v>
      </c>
      <c r="AD7" s="256">
        <v>81135074.460000008</v>
      </c>
      <c r="AE7" s="257">
        <v>1570</v>
      </c>
      <c r="AF7" s="250">
        <v>30110</v>
      </c>
      <c r="AG7" s="250">
        <v>8908</v>
      </c>
      <c r="AH7" s="258">
        <v>40588</v>
      </c>
      <c r="AI7" s="259">
        <v>24</v>
      </c>
      <c r="AJ7" s="259">
        <v>2</v>
      </c>
      <c r="AK7" s="259">
        <v>202</v>
      </c>
      <c r="AL7" s="259">
        <v>200</v>
      </c>
      <c r="AM7" s="259">
        <v>0</v>
      </c>
      <c r="AN7" s="259">
        <v>438.26</v>
      </c>
      <c r="AO7" s="260">
        <v>20.363636363636363</v>
      </c>
      <c r="AP7" s="261">
        <v>0.2</v>
      </c>
      <c r="AQ7" s="259">
        <v>106</v>
      </c>
      <c r="AR7" s="259">
        <v>112</v>
      </c>
      <c r="AS7" s="259">
        <v>112</v>
      </c>
    </row>
    <row r="8" spans="1:45" s="172" customFormat="1" ht="25.5" x14ac:dyDescent="0.25">
      <c r="A8" s="172" t="s">
        <v>320</v>
      </c>
      <c r="B8" s="194" t="s">
        <v>319</v>
      </c>
      <c r="C8" s="192" t="s">
        <v>320</v>
      </c>
      <c r="D8" s="192" t="s">
        <v>320</v>
      </c>
      <c r="E8" s="192" t="s">
        <v>321</v>
      </c>
      <c r="F8" s="192" t="s">
        <v>322</v>
      </c>
      <c r="G8" s="192" t="s">
        <v>323</v>
      </c>
      <c r="H8" s="192" t="s">
        <v>290</v>
      </c>
      <c r="I8" s="192" t="s">
        <v>324</v>
      </c>
      <c r="J8" s="192" t="s">
        <v>327</v>
      </c>
      <c r="K8" s="192" t="s">
        <v>331</v>
      </c>
      <c r="L8" s="246" t="s">
        <v>1581</v>
      </c>
      <c r="M8" s="192" t="s">
        <v>331</v>
      </c>
      <c r="N8" s="192" t="s">
        <v>332</v>
      </c>
      <c r="O8" s="201">
        <v>19530.515373155591</v>
      </c>
      <c r="P8" s="192">
        <v>19737</v>
      </c>
      <c r="Q8" s="192">
        <v>4708</v>
      </c>
      <c r="R8" s="192">
        <v>3410</v>
      </c>
      <c r="S8" s="195">
        <v>0.99370000000000003</v>
      </c>
      <c r="T8" s="195">
        <v>0.98609999999999998</v>
      </c>
      <c r="U8" s="195">
        <v>0.93819999999999992</v>
      </c>
      <c r="V8" s="264">
        <v>11.9</v>
      </c>
      <c r="W8" s="252">
        <v>1006185.4</v>
      </c>
      <c r="X8" s="253">
        <v>11270988.630000001</v>
      </c>
      <c r="Y8" s="254">
        <v>0</v>
      </c>
      <c r="Z8" s="254">
        <v>0</v>
      </c>
      <c r="AA8" s="254">
        <v>357271.88</v>
      </c>
      <c r="AB8" s="254">
        <v>47618.73</v>
      </c>
      <c r="AC8" s="255">
        <f t="shared" si="0"/>
        <v>404890.61</v>
      </c>
      <c r="AD8" s="256">
        <v>12074966.399999999</v>
      </c>
      <c r="AE8" s="257">
        <v>1359</v>
      </c>
      <c r="AF8" s="250">
        <v>5361</v>
      </c>
      <c r="AG8" s="250">
        <v>1547</v>
      </c>
      <c r="AH8" s="258">
        <v>8267</v>
      </c>
      <c r="AI8" s="259">
        <v>21</v>
      </c>
      <c r="AJ8" s="259">
        <v>0</v>
      </c>
      <c r="AK8" s="259">
        <v>0</v>
      </c>
      <c r="AL8" s="259">
        <v>0</v>
      </c>
      <c r="AM8" s="259">
        <v>0</v>
      </c>
      <c r="AN8" s="259">
        <v>215.8</v>
      </c>
      <c r="AO8" s="260">
        <v>15</v>
      </c>
      <c r="AP8" s="261">
        <v>0.15</v>
      </c>
      <c r="AQ8" s="259">
        <v>34</v>
      </c>
      <c r="AR8" s="259">
        <v>154</v>
      </c>
      <c r="AS8" s="259">
        <v>154</v>
      </c>
    </row>
    <row r="9" spans="1:45" s="172" customFormat="1" ht="38.25" x14ac:dyDescent="0.25">
      <c r="A9" s="172" t="s">
        <v>28</v>
      </c>
      <c r="B9" s="194" t="s">
        <v>303</v>
      </c>
      <c r="C9" s="192" t="s">
        <v>28</v>
      </c>
      <c r="D9" s="192" t="s">
        <v>28</v>
      </c>
      <c r="E9" s="192" t="s">
        <v>304</v>
      </c>
      <c r="F9" s="192" t="s">
        <v>305</v>
      </c>
      <c r="G9" s="192" t="s">
        <v>306</v>
      </c>
      <c r="H9" s="192" t="s">
        <v>290</v>
      </c>
      <c r="I9" s="192" t="s">
        <v>307</v>
      </c>
      <c r="J9" s="192" t="s">
        <v>310</v>
      </c>
      <c r="K9" s="192" t="s">
        <v>314</v>
      </c>
      <c r="L9" s="247" t="s">
        <v>1583</v>
      </c>
      <c r="M9" s="192">
        <v>0</v>
      </c>
      <c r="N9" s="192" t="s">
        <v>315</v>
      </c>
      <c r="O9" s="192">
        <v>53285</v>
      </c>
      <c r="P9" s="192">
        <v>51187</v>
      </c>
      <c r="Q9" s="192">
        <v>12681</v>
      </c>
      <c r="R9" s="192">
        <v>12213</v>
      </c>
      <c r="S9" s="195">
        <v>0.98069999999999991</v>
      </c>
      <c r="T9" s="195">
        <v>0.9405</v>
      </c>
      <c r="U9" s="195">
        <v>0</v>
      </c>
      <c r="V9" s="264">
        <v>11.66</v>
      </c>
      <c r="W9" s="252">
        <v>4772372.3600000003</v>
      </c>
      <c r="X9" s="253">
        <v>45526766.949999996</v>
      </c>
      <c r="Y9" s="254">
        <v>0</v>
      </c>
      <c r="Z9" s="254">
        <v>0</v>
      </c>
      <c r="AA9" s="254">
        <v>473600</v>
      </c>
      <c r="AB9" s="254">
        <v>0</v>
      </c>
      <c r="AC9" s="255">
        <f t="shared" si="0"/>
        <v>473600</v>
      </c>
      <c r="AD9" s="256">
        <v>37833713.269999996</v>
      </c>
      <c r="AE9" s="257">
        <v>10649</v>
      </c>
      <c r="AF9" s="250">
        <v>6420</v>
      </c>
      <c r="AG9" s="250">
        <v>2224</v>
      </c>
      <c r="AH9" s="258">
        <v>19293</v>
      </c>
      <c r="AI9" s="259">
        <v>9</v>
      </c>
      <c r="AJ9" s="259">
        <v>4</v>
      </c>
      <c r="AK9" s="259">
        <v>124</v>
      </c>
      <c r="AL9" s="259">
        <v>124</v>
      </c>
      <c r="AM9" s="259" t="s">
        <v>318</v>
      </c>
      <c r="AN9" s="259">
        <v>414</v>
      </c>
      <c r="AO9" s="260">
        <v>15.73076923076923</v>
      </c>
      <c r="AP9" s="261">
        <v>0</v>
      </c>
      <c r="AQ9" s="259">
        <v>94</v>
      </c>
      <c r="AR9" s="259">
        <v>112</v>
      </c>
      <c r="AS9" s="259">
        <v>112</v>
      </c>
    </row>
    <row r="10" spans="1:45" s="172" customFormat="1" ht="38.25" x14ac:dyDescent="0.25">
      <c r="A10" s="172" t="s">
        <v>40</v>
      </c>
      <c r="B10" s="194" t="s">
        <v>383</v>
      </c>
      <c r="C10" s="192" t="s">
        <v>40</v>
      </c>
      <c r="D10" s="192" t="s">
        <v>40</v>
      </c>
      <c r="E10" s="192" t="s">
        <v>384</v>
      </c>
      <c r="F10" s="192" t="s">
        <v>385</v>
      </c>
      <c r="G10" s="192" t="s">
        <v>386</v>
      </c>
      <c r="H10" s="192" t="s">
        <v>387</v>
      </c>
      <c r="I10" s="192" t="s">
        <v>388</v>
      </c>
      <c r="J10" s="192" t="s">
        <v>391</v>
      </c>
      <c r="K10" s="192" t="s">
        <v>394</v>
      </c>
      <c r="L10" s="246" t="s">
        <v>1581</v>
      </c>
      <c r="M10" s="192" t="s">
        <v>394</v>
      </c>
      <c r="N10" s="192" t="s">
        <v>395</v>
      </c>
      <c r="O10" s="192">
        <v>25976</v>
      </c>
      <c r="P10" s="192">
        <v>10739</v>
      </c>
      <c r="Q10" s="192">
        <v>6360</v>
      </c>
      <c r="R10" s="192">
        <v>2973</v>
      </c>
      <c r="S10" s="202">
        <v>0.98140000000000005</v>
      </c>
      <c r="T10" s="202">
        <v>0.79099999999999993</v>
      </c>
      <c r="U10" s="202">
        <v>0</v>
      </c>
      <c r="V10" s="251">
        <v>5.16</v>
      </c>
      <c r="W10" s="252">
        <v>247716.28</v>
      </c>
      <c r="X10" s="253">
        <v>4551620.96</v>
      </c>
      <c r="Y10" s="254">
        <v>0</v>
      </c>
      <c r="Z10" s="254">
        <v>0</v>
      </c>
      <c r="AA10" s="254">
        <v>42760</v>
      </c>
      <c r="AB10" s="254">
        <v>0</v>
      </c>
      <c r="AC10" s="255">
        <f t="shared" si="0"/>
        <v>42760</v>
      </c>
      <c r="AD10" s="256">
        <v>3963230.81</v>
      </c>
      <c r="AE10" s="257">
        <v>1943</v>
      </c>
      <c r="AF10" s="250">
        <v>2785</v>
      </c>
      <c r="AG10" s="250">
        <v>0</v>
      </c>
      <c r="AH10" s="258">
        <v>4728</v>
      </c>
      <c r="AI10" s="259">
        <v>4</v>
      </c>
      <c r="AJ10" s="259">
        <v>5</v>
      </c>
      <c r="AK10" s="259">
        <v>22</v>
      </c>
      <c r="AL10" s="259">
        <v>19</v>
      </c>
      <c r="AM10" s="259">
        <v>0</v>
      </c>
      <c r="AN10" s="259">
        <v>155.5</v>
      </c>
      <c r="AO10" s="260">
        <v>11.727272727272727</v>
      </c>
      <c r="AP10" s="261">
        <v>0.3</v>
      </c>
      <c r="AQ10" s="259">
        <v>13</v>
      </c>
      <c r="AR10" s="259">
        <v>168</v>
      </c>
      <c r="AS10" s="259">
        <v>168</v>
      </c>
    </row>
    <row r="11" spans="1:45" s="172" customFormat="1" ht="38.25" x14ac:dyDescent="0.25">
      <c r="A11" s="172" t="s">
        <v>337</v>
      </c>
      <c r="B11" s="194" t="s">
        <v>336</v>
      </c>
      <c r="C11" s="192" t="s">
        <v>337</v>
      </c>
      <c r="D11" s="192" t="s">
        <v>338</v>
      </c>
      <c r="E11" s="192" t="s">
        <v>339</v>
      </c>
      <c r="F11" s="192" t="s">
        <v>340</v>
      </c>
      <c r="G11" s="192" t="s">
        <v>341</v>
      </c>
      <c r="H11" s="192" t="s">
        <v>290</v>
      </c>
      <c r="I11" s="192" t="s">
        <v>307</v>
      </c>
      <c r="J11" s="192" t="s">
        <v>343</v>
      </c>
      <c r="K11" s="192" t="s">
        <v>346</v>
      </c>
      <c r="L11" s="247" t="s">
        <v>1584</v>
      </c>
      <c r="M11" s="192" t="s">
        <v>346</v>
      </c>
      <c r="N11" s="192" t="s">
        <v>347</v>
      </c>
      <c r="O11" s="192">
        <v>55043</v>
      </c>
      <c r="P11" s="192">
        <v>50900</v>
      </c>
      <c r="Q11" s="192">
        <v>10493</v>
      </c>
      <c r="R11" s="192">
        <v>10493</v>
      </c>
      <c r="S11" s="202">
        <v>0.99980000000000002</v>
      </c>
      <c r="T11" s="202">
        <v>0.98659999999999992</v>
      </c>
      <c r="U11" s="202">
        <v>0.96879999999999999</v>
      </c>
      <c r="V11" s="251"/>
      <c r="W11" s="252">
        <v>1728007.42</v>
      </c>
      <c r="X11" s="253">
        <v>20117982.130000003</v>
      </c>
      <c r="Y11" s="254">
        <v>0</v>
      </c>
      <c r="Z11" s="254">
        <v>300029.90000000002</v>
      </c>
      <c r="AA11" s="254">
        <v>155987.20000000001</v>
      </c>
      <c r="AB11" s="254">
        <v>10000</v>
      </c>
      <c r="AC11" s="255">
        <f t="shared" si="0"/>
        <v>466017.10000000003</v>
      </c>
      <c r="AD11" s="256">
        <v>22131327.519999992</v>
      </c>
      <c r="AE11" s="257">
        <v>26728</v>
      </c>
      <c r="AF11" s="250">
        <v>2834</v>
      </c>
      <c r="AG11" s="250">
        <v>0</v>
      </c>
      <c r="AH11" s="258">
        <v>29562</v>
      </c>
      <c r="AI11" s="259">
        <v>21</v>
      </c>
      <c r="AJ11" s="259">
        <v>11</v>
      </c>
      <c r="AK11" s="259">
        <v>186</v>
      </c>
      <c r="AL11" s="259">
        <v>69</v>
      </c>
      <c r="AM11" s="259">
        <v>0</v>
      </c>
      <c r="AN11" s="259">
        <v>422</v>
      </c>
      <c r="AO11" s="260">
        <v>16.666666666666668</v>
      </c>
      <c r="AP11" s="261">
        <v>0.3</v>
      </c>
      <c r="AQ11" s="259">
        <v>80</v>
      </c>
      <c r="AR11" s="259">
        <v>49</v>
      </c>
      <c r="AS11" s="259">
        <v>49</v>
      </c>
    </row>
    <row r="12" spans="1:45" s="172" customFormat="1" ht="38.25" x14ac:dyDescent="0.25">
      <c r="A12" s="172" t="s">
        <v>44</v>
      </c>
      <c r="B12" s="194" t="s">
        <v>350</v>
      </c>
      <c r="C12" s="192" t="s">
        <v>44</v>
      </c>
      <c r="D12" s="192" t="s">
        <v>44</v>
      </c>
      <c r="E12" s="192" t="s">
        <v>351</v>
      </c>
      <c r="F12" s="192" t="s">
        <v>352</v>
      </c>
      <c r="G12" s="192" t="s">
        <v>306</v>
      </c>
      <c r="H12" s="192" t="s">
        <v>290</v>
      </c>
      <c r="I12" s="192" t="s">
        <v>353</v>
      </c>
      <c r="J12" s="192" t="s">
        <v>356</v>
      </c>
      <c r="K12" s="192" t="s">
        <v>360</v>
      </c>
      <c r="L12" s="247" t="s">
        <v>1584</v>
      </c>
      <c r="M12" s="192" t="s">
        <v>360</v>
      </c>
      <c r="N12" s="192" t="s">
        <v>361</v>
      </c>
      <c r="O12" s="192">
        <v>24558</v>
      </c>
      <c r="P12" s="192">
        <v>24151</v>
      </c>
      <c r="Q12" s="192">
        <v>5515</v>
      </c>
      <c r="R12" s="192">
        <v>5433</v>
      </c>
      <c r="S12" s="202">
        <v>0.99170000000000003</v>
      </c>
      <c r="T12" s="202">
        <v>0.97840000000000005</v>
      </c>
      <c r="U12" s="202">
        <v>0.99060000000000004</v>
      </c>
      <c r="V12" s="251">
        <v>6.18</v>
      </c>
      <c r="W12" s="252">
        <v>1087178.1499999999</v>
      </c>
      <c r="X12" s="253">
        <v>7309646.1699999999</v>
      </c>
      <c r="Y12" s="254">
        <v>202019</v>
      </c>
      <c r="Z12" s="254">
        <v>0</v>
      </c>
      <c r="AA12" s="254">
        <v>495481.86</v>
      </c>
      <c r="AB12" s="254">
        <v>0</v>
      </c>
      <c r="AC12" s="255">
        <f t="shared" si="0"/>
        <v>697500.86</v>
      </c>
      <c r="AD12" s="256">
        <v>6524165.5300000003</v>
      </c>
      <c r="AE12" s="257">
        <v>2081</v>
      </c>
      <c r="AF12" s="250">
        <v>5862</v>
      </c>
      <c r="AG12" s="250">
        <v>3</v>
      </c>
      <c r="AH12" s="258">
        <v>7946</v>
      </c>
      <c r="AI12" s="259">
        <v>6</v>
      </c>
      <c r="AJ12" s="259">
        <v>2</v>
      </c>
      <c r="AK12" s="259">
        <v>42</v>
      </c>
      <c r="AL12" s="259">
        <v>39</v>
      </c>
      <c r="AM12" s="259" t="s">
        <v>365</v>
      </c>
      <c r="AN12" s="259">
        <v>70</v>
      </c>
      <c r="AO12" s="260">
        <v>19</v>
      </c>
      <c r="AP12" s="261">
        <v>0.25</v>
      </c>
      <c r="AQ12" s="259">
        <v>18</v>
      </c>
      <c r="AR12" s="259">
        <v>98</v>
      </c>
      <c r="AS12" s="259">
        <v>98</v>
      </c>
    </row>
    <row r="13" spans="1:45" s="172" customFormat="1" ht="51" x14ac:dyDescent="0.25">
      <c r="A13" s="172" t="s">
        <v>52</v>
      </c>
      <c r="B13" s="194" t="s">
        <v>415</v>
      </c>
      <c r="C13" s="192" t="s">
        <v>52</v>
      </c>
      <c r="D13" s="192" t="s">
        <v>52</v>
      </c>
      <c r="E13" s="192" t="s">
        <v>416</v>
      </c>
      <c r="F13" s="192" t="s">
        <v>417</v>
      </c>
      <c r="G13" s="192" t="s">
        <v>271</v>
      </c>
      <c r="H13" s="192" t="s">
        <v>418</v>
      </c>
      <c r="I13" s="192" t="s">
        <v>419</v>
      </c>
      <c r="J13" s="192" t="s">
        <v>422</v>
      </c>
      <c r="K13" s="192" t="s">
        <v>426</v>
      </c>
      <c r="L13" s="247" t="s">
        <v>1584</v>
      </c>
      <c r="M13" s="192" t="s">
        <v>426</v>
      </c>
      <c r="N13" s="192" t="s">
        <v>427</v>
      </c>
      <c r="O13" s="192">
        <v>23400</v>
      </c>
      <c r="P13" s="192">
        <v>18952</v>
      </c>
      <c r="Q13" s="192">
        <v>5055</v>
      </c>
      <c r="R13" s="192">
        <v>4105</v>
      </c>
      <c r="S13" s="202">
        <v>0.96310000000000007</v>
      </c>
      <c r="T13" s="202">
        <v>0.95599999999999996</v>
      </c>
      <c r="U13" s="202">
        <v>0.97670000000000001</v>
      </c>
      <c r="V13" s="251">
        <v>9.01</v>
      </c>
      <c r="W13" s="252">
        <v>1053985.27</v>
      </c>
      <c r="X13" s="253">
        <v>10881925.4</v>
      </c>
      <c r="Y13" s="254">
        <v>639914</v>
      </c>
      <c r="Z13" s="254">
        <v>0</v>
      </c>
      <c r="AA13" s="254">
        <v>908398.48</v>
      </c>
      <c r="AB13" s="254">
        <v>297778.88</v>
      </c>
      <c r="AC13" s="255">
        <f t="shared" si="0"/>
        <v>1846091.3599999999</v>
      </c>
      <c r="AD13" s="256">
        <v>10767827.020000003</v>
      </c>
      <c r="AE13" s="257">
        <v>455</v>
      </c>
      <c r="AF13" s="250">
        <v>305</v>
      </c>
      <c r="AG13" s="250">
        <v>4754</v>
      </c>
      <c r="AH13" s="258">
        <v>5514</v>
      </c>
      <c r="AI13" s="259">
        <v>9</v>
      </c>
      <c r="AJ13" s="259">
        <v>1</v>
      </c>
      <c r="AK13" s="259">
        <v>25</v>
      </c>
      <c r="AL13" s="259">
        <v>25</v>
      </c>
      <c r="AM13" s="259">
        <v>0</v>
      </c>
      <c r="AN13" s="259">
        <v>77</v>
      </c>
      <c r="AO13" s="260">
        <v>16.75</v>
      </c>
      <c r="AP13" s="261">
        <v>0.25</v>
      </c>
      <c r="AQ13" s="259">
        <v>28</v>
      </c>
      <c r="AR13" s="259">
        <v>140</v>
      </c>
      <c r="AS13" s="259">
        <v>140</v>
      </c>
    </row>
    <row r="14" spans="1:45" s="172" customFormat="1" ht="38.25" x14ac:dyDescent="0.25">
      <c r="A14" s="172" t="s">
        <v>55</v>
      </c>
      <c r="B14" s="194" t="s">
        <v>431</v>
      </c>
      <c r="C14" s="192" t="s">
        <v>55</v>
      </c>
      <c r="D14" s="192" t="s">
        <v>55</v>
      </c>
      <c r="E14" s="192" t="s">
        <v>432</v>
      </c>
      <c r="F14" s="192" t="s">
        <v>433</v>
      </c>
      <c r="G14" s="192" t="s">
        <v>434</v>
      </c>
      <c r="H14" s="192" t="s">
        <v>435</v>
      </c>
      <c r="I14" s="192" t="s">
        <v>436</v>
      </c>
      <c r="J14" s="192" t="s">
        <v>439</v>
      </c>
      <c r="K14" s="192" t="s">
        <v>442</v>
      </c>
      <c r="L14" s="247" t="s">
        <v>1583</v>
      </c>
      <c r="M14" s="192" t="s">
        <v>442</v>
      </c>
      <c r="N14" s="192" t="s">
        <v>443</v>
      </c>
      <c r="O14" s="192">
        <v>15137</v>
      </c>
      <c r="P14" s="192">
        <v>9265</v>
      </c>
      <c r="Q14" s="192">
        <v>3855</v>
      </c>
      <c r="R14" s="192">
        <v>2372</v>
      </c>
      <c r="S14" s="202">
        <v>0.98739999999999994</v>
      </c>
      <c r="T14" s="202">
        <v>0.9637</v>
      </c>
      <c r="U14" s="202">
        <v>0</v>
      </c>
      <c r="V14" s="251">
        <v>6.87</v>
      </c>
      <c r="W14" s="252">
        <v>558551.51</v>
      </c>
      <c r="X14" s="253">
        <v>4516284.5200000005</v>
      </c>
      <c r="Y14" s="254">
        <v>54834</v>
      </c>
      <c r="Z14" s="254">
        <v>0</v>
      </c>
      <c r="AA14" s="254">
        <v>110207.23</v>
      </c>
      <c r="AB14" s="254">
        <v>100845.9</v>
      </c>
      <c r="AC14" s="255">
        <f t="shared" si="0"/>
        <v>265887.13</v>
      </c>
      <c r="AD14" s="256">
        <v>4206704.46</v>
      </c>
      <c r="AE14" s="257">
        <v>78</v>
      </c>
      <c r="AF14" s="250">
        <v>2775</v>
      </c>
      <c r="AG14" s="250">
        <v>601</v>
      </c>
      <c r="AH14" s="258">
        <v>3454</v>
      </c>
      <c r="AI14" s="259">
        <v>2</v>
      </c>
      <c r="AJ14" s="259">
        <v>3</v>
      </c>
      <c r="AK14" s="259">
        <v>30</v>
      </c>
      <c r="AL14" s="259">
        <v>2</v>
      </c>
      <c r="AM14" s="259">
        <v>0</v>
      </c>
      <c r="AN14" s="259">
        <v>58</v>
      </c>
      <c r="AO14" s="260">
        <v>24</v>
      </c>
      <c r="AP14" s="261">
        <v>0.4</v>
      </c>
      <c r="AQ14" s="259">
        <v>15</v>
      </c>
      <c r="AR14" s="259">
        <v>168</v>
      </c>
      <c r="AS14" s="259">
        <v>168</v>
      </c>
    </row>
    <row r="15" spans="1:45" s="172" customFormat="1" ht="25.5" x14ac:dyDescent="0.25">
      <c r="A15" s="172" t="s">
        <v>56</v>
      </c>
      <c r="B15" s="203" t="s">
        <v>952</v>
      </c>
      <c r="C15" s="192" t="s">
        <v>56</v>
      </c>
      <c r="D15" s="192" t="s">
        <v>56</v>
      </c>
      <c r="E15" s="192" t="s">
        <v>953</v>
      </c>
      <c r="F15" s="192" t="s">
        <v>954</v>
      </c>
      <c r="G15" s="192" t="s">
        <v>942</v>
      </c>
      <c r="H15" s="192" t="s">
        <v>955</v>
      </c>
      <c r="I15" s="192" t="s">
        <v>956</v>
      </c>
      <c r="J15" s="192" t="s">
        <v>959</v>
      </c>
      <c r="K15" s="192" t="s">
        <v>963</v>
      </c>
      <c r="L15" s="247" t="s">
        <v>1585</v>
      </c>
      <c r="M15" s="192" t="s">
        <v>963</v>
      </c>
      <c r="N15" s="192" t="s">
        <v>964</v>
      </c>
      <c r="O15" s="192">
        <v>14632</v>
      </c>
      <c r="P15" s="192">
        <v>10590</v>
      </c>
      <c r="Q15" s="192">
        <v>3284</v>
      </c>
      <c r="R15" s="192">
        <v>2482</v>
      </c>
      <c r="S15" s="202">
        <v>0.9890000000000001</v>
      </c>
      <c r="T15" s="202">
        <v>0.9323999999999999</v>
      </c>
      <c r="U15" s="202">
        <v>0.97840000000000005</v>
      </c>
      <c r="V15" s="251">
        <v>12.29</v>
      </c>
      <c r="W15" s="252">
        <v>481110.66</v>
      </c>
      <c r="X15" s="253">
        <v>4670724.95</v>
      </c>
      <c r="Y15" s="254">
        <v>0</v>
      </c>
      <c r="Z15" s="254">
        <v>0</v>
      </c>
      <c r="AA15" s="254">
        <v>57086</v>
      </c>
      <c r="AB15" s="254">
        <v>0</v>
      </c>
      <c r="AC15" s="255">
        <f t="shared" si="0"/>
        <v>57086</v>
      </c>
      <c r="AD15" s="256">
        <v>5789141</v>
      </c>
      <c r="AE15" s="257">
        <v>345</v>
      </c>
      <c r="AF15" s="250">
        <v>5205</v>
      </c>
      <c r="AG15" s="250">
        <v>0</v>
      </c>
      <c r="AH15" s="258">
        <v>5550</v>
      </c>
      <c r="AI15" s="259">
        <v>18</v>
      </c>
      <c r="AJ15" s="259">
        <v>2</v>
      </c>
      <c r="AK15" s="259">
        <v>41</v>
      </c>
      <c r="AL15" s="259">
        <v>0</v>
      </c>
      <c r="AM15" s="259" t="s">
        <v>967</v>
      </c>
      <c r="AN15" s="259">
        <v>92</v>
      </c>
      <c r="AO15" s="260">
        <v>15.333333333333334</v>
      </c>
      <c r="AP15" s="261">
        <v>0.15</v>
      </c>
      <c r="AQ15" s="259">
        <v>30</v>
      </c>
      <c r="AR15" s="259">
        <v>28</v>
      </c>
      <c r="AS15" s="259">
        <v>28</v>
      </c>
    </row>
    <row r="16" spans="1:45" s="172" customFormat="1" ht="38.25" x14ac:dyDescent="0.25">
      <c r="A16" s="172" t="s">
        <v>447</v>
      </c>
      <c r="B16" s="194" t="s">
        <v>446</v>
      </c>
      <c r="C16" s="192" t="s">
        <v>447</v>
      </c>
      <c r="D16" s="192" t="s">
        <v>447</v>
      </c>
      <c r="E16" s="192" t="s">
        <v>448</v>
      </c>
      <c r="F16" s="192" t="s">
        <v>449</v>
      </c>
      <c r="G16" s="192" t="s">
        <v>289</v>
      </c>
      <c r="H16" s="192" t="s">
        <v>290</v>
      </c>
      <c r="I16" s="192" t="s">
        <v>403</v>
      </c>
      <c r="J16" s="192" t="s">
        <v>452</v>
      </c>
      <c r="K16" s="192" t="s">
        <v>455</v>
      </c>
      <c r="L16" s="247" t="s">
        <v>1583</v>
      </c>
      <c r="M16" s="192" t="s">
        <v>455</v>
      </c>
      <c r="N16" s="192" t="s">
        <v>456</v>
      </c>
      <c r="O16" s="192">
        <v>17707</v>
      </c>
      <c r="P16" s="192">
        <v>14499</v>
      </c>
      <c r="Q16" s="192">
        <v>3916</v>
      </c>
      <c r="R16" s="192">
        <v>3324</v>
      </c>
      <c r="S16" s="202">
        <v>0.98580000000000001</v>
      </c>
      <c r="T16" s="202">
        <v>0.96230000000000004</v>
      </c>
      <c r="U16" s="202">
        <v>0.98309999999999997</v>
      </c>
      <c r="V16" s="251">
        <v>14.52</v>
      </c>
      <c r="W16" s="252">
        <v>611495.39</v>
      </c>
      <c r="X16" s="253">
        <v>12394659.529999999</v>
      </c>
      <c r="Y16" s="254">
        <v>304200.84999999998</v>
      </c>
      <c r="Z16" s="254">
        <v>0</v>
      </c>
      <c r="AA16" s="254">
        <v>36347.17</v>
      </c>
      <c r="AB16" s="254">
        <v>80168</v>
      </c>
      <c r="AC16" s="255">
        <f t="shared" si="0"/>
        <v>420716.01999999996</v>
      </c>
      <c r="AD16" s="256">
        <v>12109778.970000001</v>
      </c>
      <c r="AE16" s="257">
        <v>598</v>
      </c>
      <c r="AF16" s="250">
        <v>3643</v>
      </c>
      <c r="AG16" s="250">
        <v>2755</v>
      </c>
      <c r="AH16" s="258">
        <v>6996</v>
      </c>
      <c r="AI16" s="259">
        <v>7</v>
      </c>
      <c r="AJ16" s="259">
        <v>1</v>
      </c>
      <c r="AK16" s="259">
        <v>20</v>
      </c>
      <c r="AL16" s="259">
        <v>20</v>
      </c>
      <c r="AM16" s="259">
        <v>0</v>
      </c>
      <c r="AN16" s="259">
        <v>92</v>
      </c>
      <c r="AO16" s="260">
        <v>24</v>
      </c>
      <c r="AP16" s="261">
        <v>0.3</v>
      </c>
      <c r="AQ16" s="259">
        <v>27</v>
      </c>
      <c r="AR16" s="259">
        <v>84</v>
      </c>
      <c r="AS16" s="259">
        <v>84</v>
      </c>
    </row>
    <row r="17" spans="1:45" s="172" customFormat="1" ht="25.5" x14ac:dyDescent="0.25">
      <c r="A17" s="172" t="s">
        <v>459</v>
      </c>
      <c r="B17" s="194" t="s">
        <v>458</v>
      </c>
      <c r="C17" s="192" t="s">
        <v>459</v>
      </c>
      <c r="D17" s="192" t="s">
        <v>459</v>
      </c>
      <c r="E17" s="192" t="s">
        <v>460</v>
      </c>
      <c r="F17" s="192" t="s">
        <v>461</v>
      </c>
      <c r="G17" s="192" t="s">
        <v>271</v>
      </c>
      <c r="H17" s="192" t="s">
        <v>5</v>
      </c>
      <c r="I17" s="192" t="s">
        <v>462</v>
      </c>
      <c r="J17" s="192" t="s">
        <v>465</v>
      </c>
      <c r="K17" s="192" t="s">
        <v>468</v>
      </c>
      <c r="L17" s="246" t="s">
        <v>1581</v>
      </c>
      <c r="M17" s="192" t="s">
        <v>468</v>
      </c>
      <c r="N17" s="192" t="s">
        <v>469</v>
      </c>
      <c r="O17" s="192">
        <v>28176</v>
      </c>
      <c r="P17" s="192">
        <v>25101</v>
      </c>
      <c r="Q17" s="192">
        <v>7263</v>
      </c>
      <c r="R17" s="192">
        <v>6598</v>
      </c>
      <c r="S17" s="202">
        <v>0.99549999999999994</v>
      </c>
      <c r="T17" s="202">
        <v>0.9728</v>
      </c>
      <c r="U17" s="202">
        <v>0</v>
      </c>
      <c r="V17" s="251">
        <v>9.4700000000000006</v>
      </c>
      <c r="W17" s="252">
        <v>1246128.48</v>
      </c>
      <c r="X17" s="253">
        <v>12451200.480000004</v>
      </c>
      <c r="Y17" s="254">
        <v>922869.88</v>
      </c>
      <c r="Z17" s="254">
        <v>456216.11</v>
      </c>
      <c r="AA17" s="254">
        <v>571485.12</v>
      </c>
      <c r="AB17" s="254">
        <v>137541.20000000001</v>
      </c>
      <c r="AC17" s="255">
        <f t="shared" si="0"/>
        <v>2088112.3099999998</v>
      </c>
      <c r="AD17" s="256">
        <v>12813150.949999997</v>
      </c>
      <c r="AE17" s="257">
        <v>6701</v>
      </c>
      <c r="AF17" s="250">
        <v>3395</v>
      </c>
      <c r="AG17" s="250">
        <v>0</v>
      </c>
      <c r="AH17" s="258">
        <v>10096</v>
      </c>
      <c r="AI17" s="259">
        <v>20</v>
      </c>
      <c r="AJ17" s="259">
        <v>1</v>
      </c>
      <c r="AK17" s="259">
        <v>30</v>
      </c>
      <c r="AL17" s="259">
        <v>10</v>
      </c>
      <c r="AM17" s="259" t="s">
        <v>473</v>
      </c>
      <c r="AN17" s="259">
        <v>185.9</v>
      </c>
      <c r="AO17" s="260">
        <v>11.346153846153847</v>
      </c>
      <c r="AP17" s="261">
        <v>0.3</v>
      </c>
      <c r="AQ17" s="259">
        <v>25</v>
      </c>
      <c r="AR17" s="259">
        <v>112</v>
      </c>
      <c r="AS17" s="259">
        <v>112</v>
      </c>
    </row>
    <row r="18" spans="1:45" s="172" customFormat="1" ht="38.25" x14ac:dyDescent="0.25">
      <c r="A18" s="172" t="s">
        <v>73</v>
      </c>
      <c r="B18" s="194" t="s">
        <v>474</v>
      </c>
      <c r="C18" s="192" t="s">
        <v>73</v>
      </c>
      <c r="D18" s="192" t="s">
        <v>73</v>
      </c>
      <c r="E18" s="192" t="s">
        <v>475</v>
      </c>
      <c r="F18" s="192" t="s">
        <v>476</v>
      </c>
      <c r="G18" s="192" t="s">
        <v>289</v>
      </c>
      <c r="H18" s="192" t="s">
        <v>290</v>
      </c>
      <c r="I18" s="192" t="s">
        <v>477</v>
      </c>
      <c r="J18" s="192" t="s">
        <v>480</v>
      </c>
      <c r="K18" s="192" t="s">
        <v>484</v>
      </c>
      <c r="L18" s="246" t="s">
        <v>1581</v>
      </c>
      <c r="M18" s="192" t="s">
        <v>485</v>
      </c>
      <c r="N18" s="192" t="s">
        <v>486</v>
      </c>
      <c r="O18" s="192">
        <v>34937</v>
      </c>
      <c r="P18" s="192">
        <v>25887.530027114819</v>
      </c>
      <c r="Q18" s="192">
        <v>7541</v>
      </c>
      <c r="R18" s="192">
        <v>5897</v>
      </c>
      <c r="S18" s="202">
        <v>0.99159999999999993</v>
      </c>
      <c r="T18" s="202">
        <v>0.97860000000000003</v>
      </c>
      <c r="U18" s="202">
        <v>0.98760000000000003</v>
      </c>
      <c r="V18" s="251">
        <v>16.16</v>
      </c>
      <c r="W18" s="252">
        <v>1650522.76</v>
      </c>
      <c r="X18" s="253">
        <v>21841204.130000003</v>
      </c>
      <c r="Y18" s="254">
        <v>1225263</v>
      </c>
      <c r="Z18" s="254">
        <v>862011</v>
      </c>
      <c r="AA18" s="254">
        <v>227145</v>
      </c>
      <c r="AB18" s="254">
        <v>0</v>
      </c>
      <c r="AC18" s="255">
        <f t="shared" si="0"/>
        <v>2314419</v>
      </c>
      <c r="AD18" s="256">
        <v>21954134.719999999</v>
      </c>
      <c r="AE18" s="257">
        <v>125</v>
      </c>
      <c r="AF18" s="250">
        <v>6700</v>
      </c>
      <c r="AG18" s="250">
        <v>1216</v>
      </c>
      <c r="AH18" s="258">
        <v>8041</v>
      </c>
      <c r="AI18" s="259">
        <v>6</v>
      </c>
      <c r="AJ18" s="259">
        <v>4</v>
      </c>
      <c r="AK18" s="259">
        <v>69</v>
      </c>
      <c r="AL18" s="259">
        <v>52</v>
      </c>
      <c r="AM18" s="259">
        <v>0</v>
      </c>
      <c r="AN18" s="259">
        <v>216.3</v>
      </c>
      <c r="AO18" s="260">
        <v>20.5</v>
      </c>
      <c r="AP18" s="261">
        <v>0.3</v>
      </c>
      <c r="AQ18" s="259">
        <v>49</v>
      </c>
      <c r="AR18" s="259">
        <v>140</v>
      </c>
      <c r="AS18" s="259">
        <v>140</v>
      </c>
    </row>
    <row r="19" spans="1:45" s="172" customFormat="1" ht="51" x14ac:dyDescent="0.25">
      <c r="A19" s="172" t="s">
        <v>79</v>
      </c>
      <c r="B19" s="194" t="s">
        <v>490</v>
      </c>
      <c r="C19" s="192" t="s">
        <v>79</v>
      </c>
      <c r="D19" s="192" t="s">
        <v>79</v>
      </c>
      <c r="E19" s="192" t="s">
        <v>491</v>
      </c>
      <c r="F19" s="192" t="s">
        <v>492</v>
      </c>
      <c r="G19" s="192" t="s">
        <v>434</v>
      </c>
      <c r="H19" s="192" t="s">
        <v>493</v>
      </c>
      <c r="I19" s="192" t="s">
        <v>494</v>
      </c>
      <c r="J19" s="192" t="s">
        <v>497</v>
      </c>
      <c r="K19" s="192" t="s">
        <v>501</v>
      </c>
      <c r="L19" s="247" t="s">
        <v>1584</v>
      </c>
      <c r="M19" s="192" t="s">
        <v>501</v>
      </c>
      <c r="N19" s="192" t="s">
        <v>502</v>
      </c>
      <c r="O19" s="192">
        <v>15258</v>
      </c>
      <c r="P19" s="192">
        <v>9436</v>
      </c>
      <c r="Q19" s="192">
        <v>3669</v>
      </c>
      <c r="R19" s="192">
        <v>2299</v>
      </c>
      <c r="S19" s="202">
        <v>0.97400000000000009</v>
      </c>
      <c r="T19" s="202">
        <v>0.9597</v>
      </c>
      <c r="U19" s="202">
        <v>0.98650000000000004</v>
      </c>
      <c r="V19" s="251">
        <v>12.4</v>
      </c>
      <c r="W19" s="252">
        <v>616382.1</v>
      </c>
      <c r="X19" s="253">
        <v>7431838.9999999991</v>
      </c>
      <c r="Y19" s="254">
        <v>791228</v>
      </c>
      <c r="Z19" s="254">
        <v>409411.86</v>
      </c>
      <c r="AA19" s="254">
        <v>96789</v>
      </c>
      <c r="AB19" s="254">
        <v>0</v>
      </c>
      <c r="AC19" s="255">
        <f t="shared" si="0"/>
        <v>1297428.8599999999</v>
      </c>
      <c r="AD19" s="256">
        <v>7244033.4000000004</v>
      </c>
      <c r="AE19" s="257">
        <v>0</v>
      </c>
      <c r="AF19" s="250">
        <v>3178</v>
      </c>
      <c r="AG19" s="250">
        <v>0</v>
      </c>
      <c r="AH19" s="258">
        <v>3178</v>
      </c>
      <c r="AI19" s="259">
        <v>2</v>
      </c>
      <c r="AJ19" s="259">
        <v>1</v>
      </c>
      <c r="AK19" s="259">
        <v>34</v>
      </c>
      <c r="AL19" s="259">
        <v>30</v>
      </c>
      <c r="AM19" s="259">
        <v>0</v>
      </c>
      <c r="AN19" s="259">
        <v>150</v>
      </c>
      <c r="AO19" s="260">
        <v>11.5</v>
      </c>
      <c r="AP19" s="261">
        <v>0.2</v>
      </c>
      <c r="AQ19" s="259">
        <v>21</v>
      </c>
      <c r="AR19" s="259">
        <v>126</v>
      </c>
      <c r="AS19" s="259">
        <v>126</v>
      </c>
    </row>
    <row r="20" spans="1:45" s="172" customFormat="1" ht="38.25" x14ac:dyDescent="0.25">
      <c r="A20" s="172" t="s">
        <v>81</v>
      </c>
      <c r="B20" s="203" t="s">
        <v>1086</v>
      </c>
      <c r="C20" s="192" t="s">
        <v>81</v>
      </c>
      <c r="D20" s="192" t="s">
        <v>81</v>
      </c>
      <c r="E20" s="192" t="s">
        <v>1087</v>
      </c>
      <c r="F20" s="192" t="s">
        <v>1088</v>
      </c>
      <c r="G20" s="192" t="s">
        <v>574</v>
      </c>
      <c r="H20" s="192" t="s">
        <v>575</v>
      </c>
      <c r="I20" s="192" t="s">
        <v>1050</v>
      </c>
      <c r="J20" s="192" t="s">
        <v>1090</v>
      </c>
      <c r="K20" s="192" t="s">
        <v>1093</v>
      </c>
      <c r="L20" s="246" t="s">
        <v>1581</v>
      </c>
      <c r="M20" s="192" t="s">
        <v>1093</v>
      </c>
      <c r="N20" s="192" t="s">
        <v>1094</v>
      </c>
      <c r="O20" s="192">
        <v>19923</v>
      </c>
      <c r="P20" s="192">
        <v>6992</v>
      </c>
      <c r="Q20" s="192">
        <v>3942</v>
      </c>
      <c r="R20" s="192">
        <v>1547</v>
      </c>
      <c r="S20" s="202">
        <v>0.97319999999999995</v>
      </c>
      <c r="T20" s="202">
        <v>0.93810000000000004</v>
      </c>
      <c r="U20" s="202">
        <v>0.99</v>
      </c>
      <c r="V20" s="251">
        <v>18.489999999999998</v>
      </c>
      <c r="W20" s="252">
        <v>337679.92</v>
      </c>
      <c r="X20" s="253">
        <v>3401490.87</v>
      </c>
      <c r="Y20" s="254">
        <v>37252</v>
      </c>
      <c r="Z20" s="254">
        <v>0</v>
      </c>
      <c r="AA20" s="254">
        <v>264087.96999999997</v>
      </c>
      <c r="AB20" s="254">
        <v>54493.08</v>
      </c>
      <c r="AC20" s="255">
        <f t="shared" si="0"/>
        <v>355833.05</v>
      </c>
      <c r="AD20" s="256">
        <v>5812661.7200000007</v>
      </c>
      <c r="AE20" s="257">
        <v>50</v>
      </c>
      <c r="AF20" s="250">
        <v>3166</v>
      </c>
      <c r="AG20" s="250">
        <v>0</v>
      </c>
      <c r="AH20" s="258">
        <v>3216</v>
      </c>
      <c r="AI20" s="259">
        <v>15</v>
      </c>
      <c r="AJ20" s="259">
        <v>2</v>
      </c>
      <c r="AK20" s="259">
        <v>34</v>
      </c>
      <c r="AL20" s="259">
        <v>29</v>
      </c>
      <c r="AM20" s="259">
        <v>0</v>
      </c>
      <c r="AN20" s="259">
        <v>36</v>
      </c>
      <c r="AO20" s="260">
        <v>18</v>
      </c>
      <c r="AP20" s="261">
        <v>0.3</v>
      </c>
      <c r="AQ20" s="259">
        <v>20</v>
      </c>
      <c r="AR20" s="259">
        <v>84</v>
      </c>
      <c r="AS20" s="259">
        <v>56</v>
      </c>
    </row>
    <row r="21" spans="1:45" s="172" customFormat="1" ht="25.5" x14ac:dyDescent="0.25">
      <c r="A21" s="172" t="s">
        <v>506</v>
      </c>
      <c r="B21" s="203" t="s">
        <v>505</v>
      </c>
      <c r="C21" s="192" t="s">
        <v>506</v>
      </c>
      <c r="D21" s="192" t="s">
        <v>506</v>
      </c>
      <c r="E21" s="192" t="s">
        <v>507</v>
      </c>
      <c r="F21" s="192" t="s">
        <v>508</v>
      </c>
      <c r="G21" s="192" t="s">
        <v>289</v>
      </c>
      <c r="H21" s="192" t="s">
        <v>290</v>
      </c>
      <c r="I21" s="192" t="s">
        <v>509</v>
      </c>
      <c r="J21" s="192" t="s">
        <v>512</v>
      </c>
      <c r="K21" s="192" t="s">
        <v>516</v>
      </c>
      <c r="L21" s="247" t="s">
        <v>1583</v>
      </c>
      <c r="M21" s="192" t="s">
        <v>516</v>
      </c>
      <c r="N21" s="192" t="s">
        <v>517</v>
      </c>
      <c r="O21" s="192">
        <v>147248</v>
      </c>
      <c r="P21" s="192">
        <v>100693</v>
      </c>
      <c r="Q21" s="192">
        <v>33088</v>
      </c>
      <c r="R21" s="192">
        <v>22438</v>
      </c>
      <c r="S21" s="202">
        <v>0.98760000000000003</v>
      </c>
      <c r="T21" s="202">
        <v>0.9728</v>
      </c>
      <c r="U21" s="202">
        <v>0.99400000000000011</v>
      </c>
      <c r="V21" s="251">
        <v>11.94</v>
      </c>
      <c r="W21" s="252">
        <v>21021446.52</v>
      </c>
      <c r="X21" s="253">
        <v>117916833.56</v>
      </c>
      <c r="Y21" s="254">
        <v>2373987.33</v>
      </c>
      <c r="Z21" s="254">
        <v>5275594.4000000004</v>
      </c>
      <c r="AA21" s="254">
        <v>3485594.61</v>
      </c>
      <c r="AB21" s="254">
        <v>5577279.0099999998</v>
      </c>
      <c r="AC21" s="255">
        <f t="shared" si="0"/>
        <v>16712455.35</v>
      </c>
      <c r="AD21" s="256">
        <v>109867996.59000002</v>
      </c>
      <c r="AE21" s="257">
        <v>139</v>
      </c>
      <c r="AF21" s="250">
        <v>0</v>
      </c>
      <c r="AG21" s="250">
        <v>41628</v>
      </c>
      <c r="AH21" s="258">
        <v>41767</v>
      </c>
      <c r="AI21" s="259">
        <v>34</v>
      </c>
      <c r="AJ21" s="259">
        <v>3</v>
      </c>
      <c r="AK21" s="259">
        <v>232</v>
      </c>
      <c r="AL21" s="259">
        <v>232</v>
      </c>
      <c r="AM21" s="259" t="s">
        <v>521</v>
      </c>
      <c r="AN21" s="259">
        <v>755.5</v>
      </c>
      <c r="AO21" s="260">
        <v>12.535211267605634</v>
      </c>
      <c r="AP21" s="261">
        <v>0.3</v>
      </c>
      <c r="AQ21" s="259">
        <v>202</v>
      </c>
      <c r="AR21" s="259">
        <v>154</v>
      </c>
      <c r="AS21" s="259">
        <v>154</v>
      </c>
    </row>
    <row r="22" spans="1:45" s="172" customFormat="1" ht="38.25" x14ac:dyDescent="0.25">
      <c r="A22" s="172" t="s">
        <v>538</v>
      </c>
      <c r="B22" s="203" t="s">
        <v>537</v>
      </c>
      <c r="C22" s="192" t="s">
        <v>538</v>
      </c>
      <c r="D22" s="192" t="s">
        <v>538</v>
      </c>
      <c r="E22" s="192" t="s">
        <v>539</v>
      </c>
      <c r="F22" s="192" t="s">
        <v>540</v>
      </c>
      <c r="G22" s="192" t="s">
        <v>541</v>
      </c>
      <c r="H22" s="192" t="s">
        <v>542</v>
      </c>
      <c r="I22" s="192" t="s">
        <v>543</v>
      </c>
      <c r="J22" s="192" t="s">
        <v>546</v>
      </c>
      <c r="K22" s="192" t="s">
        <v>549</v>
      </c>
      <c r="L22" s="246" t="s">
        <v>1581</v>
      </c>
      <c r="M22" s="192" t="s">
        <v>549</v>
      </c>
      <c r="N22" s="192" t="s">
        <v>550</v>
      </c>
      <c r="O22" s="192">
        <v>14445</v>
      </c>
      <c r="P22" s="192">
        <v>11186</v>
      </c>
      <c r="Q22" s="192">
        <v>3687</v>
      </c>
      <c r="R22" s="192">
        <v>2983</v>
      </c>
      <c r="S22" s="202">
        <v>0.99019999999999997</v>
      </c>
      <c r="T22" s="202">
        <v>0.97420000000000007</v>
      </c>
      <c r="U22" s="202">
        <v>0.995</v>
      </c>
      <c r="V22" s="251">
        <v>11.62</v>
      </c>
      <c r="W22" s="252">
        <v>587415.56999999995</v>
      </c>
      <c r="X22" s="253">
        <v>5213497.5700000012</v>
      </c>
      <c r="Y22" s="254">
        <v>0</v>
      </c>
      <c r="Z22" s="254">
        <v>0</v>
      </c>
      <c r="AA22" s="254">
        <v>74275</v>
      </c>
      <c r="AB22" s="254">
        <v>88664.47</v>
      </c>
      <c r="AC22" s="255">
        <f t="shared" si="0"/>
        <v>162939.47</v>
      </c>
      <c r="AD22" s="256">
        <v>6017232.4299999988</v>
      </c>
      <c r="AE22" s="257">
        <v>585</v>
      </c>
      <c r="AF22" s="250">
        <v>4875</v>
      </c>
      <c r="AG22" s="250">
        <v>0</v>
      </c>
      <c r="AH22" s="258">
        <v>5460</v>
      </c>
      <c r="AI22" s="259">
        <v>10</v>
      </c>
      <c r="AJ22" s="259">
        <v>1</v>
      </c>
      <c r="AK22" s="259">
        <v>22</v>
      </c>
      <c r="AL22" s="259">
        <v>21</v>
      </c>
      <c r="AM22" s="259" t="s">
        <v>554</v>
      </c>
      <c r="AN22" s="259">
        <v>117</v>
      </c>
      <c r="AO22" s="260">
        <v>11.416666666666666</v>
      </c>
      <c r="AP22" s="261">
        <v>0.25</v>
      </c>
      <c r="AQ22" s="259">
        <v>21</v>
      </c>
      <c r="AR22" s="259">
        <v>98</v>
      </c>
      <c r="AS22" s="259">
        <v>70</v>
      </c>
    </row>
    <row r="23" spans="1:45" s="172" customFormat="1" ht="38.25" x14ac:dyDescent="0.25">
      <c r="A23" s="172" t="s">
        <v>108</v>
      </c>
      <c r="B23" s="203" t="s">
        <v>555</v>
      </c>
      <c r="C23" s="192" t="s">
        <v>108</v>
      </c>
      <c r="D23" s="192" t="s">
        <v>108</v>
      </c>
      <c r="E23" s="192" t="s">
        <v>556</v>
      </c>
      <c r="F23" s="192" t="s">
        <v>557</v>
      </c>
      <c r="G23" s="192" t="s">
        <v>402</v>
      </c>
      <c r="H23" s="192" t="s">
        <v>290</v>
      </c>
      <c r="I23" s="192" t="s">
        <v>558</v>
      </c>
      <c r="J23" s="192" t="s">
        <v>561</v>
      </c>
      <c r="K23" s="192" t="s">
        <v>565</v>
      </c>
      <c r="L23" s="246" t="s">
        <v>1581</v>
      </c>
      <c r="M23" s="192" t="s">
        <v>565</v>
      </c>
      <c r="N23" s="192" t="s">
        <v>566</v>
      </c>
      <c r="O23" s="192">
        <v>20171</v>
      </c>
      <c r="P23" s="192">
        <v>19936</v>
      </c>
      <c r="Q23" s="192">
        <v>4604</v>
      </c>
      <c r="R23" s="192">
        <v>4531</v>
      </c>
      <c r="S23" s="202">
        <v>0.96849999999999992</v>
      </c>
      <c r="T23" s="202">
        <v>0.98060000000000003</v>
      </c>
      <c r="U23" s="202">
        <v>0.99010000000000009</v>
      </c>
      <c r="V23" s="251">
        <v>12.63</v>
      </c>
      <c r="W23" s="252">
        <v>1066710.71</v>
      </c>
      <c r="X23" s="253">
        <v>13317972.140000001</v>
      </c>
      <c r="Y23" s="254">
        <v>1130977.18</v>
      </c>
      <c r="Z23" s="254">
        <v>0</v>
      </c>
      <c r="AA23" s="254">
        <v>90727.8</v>
      </c>
      <c r="AB23" s="254">
        <v>209053.68</v>
      </c>
      <c r="AC23" s="255">
        <f t="shared" si="0"/>
        <v>1430758.66</v>
      </c>
      <c r="AD23" s="256">
        <v>13668009.82</v>
      </c>
      <c r="AE23" s="257">
        <v>2427</v>
      </c>
      <c r="AF23" s="250">
        <v>2283</v>
      </c>
      <c r="AG23" s="250">
        <v>2688</v>
      </c>
      <c r="AH23" s="258">
        <v>7398</v>
      </c>
      <c r="AI23" s="259">
        <v>16</v>
      </c>
      <c r="AJ23" s="259">
        <v>2</v>
      </c>
      <c r="AK23" s="259">
        <v>63</v>
      </c>
      <c r="AL23" s="259">
        <v>46</v>
      </c>
      <c r="AM23" s="259" t="s">
        <v>568</v>
      </c>
      <c r="AN23" s="259">
        <v>100.64999999999999</v>
      </c>
      <c r="AO23" s="260">
        <v>17.416666666666668</v>
      </c>
      <c r="AP23" s="261">
        <v>0.3</v>
      </c>
      <c r="AQ23" s="259">
        <v>34</v>
      </c>
      <c r="AR23" s="259">
        <v>98</v>
      </c>
      <c r="AS23" s="259">
        <v>98</v>
      </c>
    </row>
    <row r="24" spans="1:45" s="172" customFormat="1" ht="38.25" x14ac:dyDescent="0.25">
      <c r="A24" s="172" t="s">
        <v>1249</v>
      </c>
      <c r="B24" s="204" t="s">
        <v>1248</v>
      </c>
      <c r="C24" s="205" t="s">
        <v>1249</v>
      </c>
      <c r="D24" s="205" t="s">
        <v>1249</v>
      </c>
      <c r="E24" s="205" t="s">
        <v>1250</v>
      </c>
      <c r="F24" s="205" t="s">
        <v>1251</v>
      </c>
      <c r="G24" s="205" t="s">
        <v>289</v>
      </c>
      <c r="H24" s="205" t="s">
        <v>290</v>
      </c>
      <c r="I24" s="205" t="s">
        <v>1252</v>
      </c>
      <c r="J24" s="205" t="s">
        <v>1255</v>
      </c>
      <c r="K24" s="205" t="s">
        <v>1259</v>
      </c>
      <c r="L24" s="247" t="s">
        <v>1584</v>
      </c>
      <c r="M24" s="205" t="s">
        <v>1259</v>
      </c>
      <c r="N24" s="205" t="s">
        <v>1260</v>
      </c>
      <c r="O24" s="205">
        <v>19188</v>
      </c>
      <c r="P24" s="205">
        <v>10640</v>
      </c>
      <c r="Q24" s="205">
        <v>4171</v>
      </c>
      <c r="R24" s="205">
        <v>2392</v>
      </c>
      <c r="S24" s="206">
        <v>0.88629999999999998</v>
      </c>
      <c r="T24" s="206">
        <v>0.94819999999999993</v>
      </c>
      <c r="U24" s="206">
        <v>0.99099999999999999</v>
      </c>
      <c r="V24" s="251">
        <v>13.73</v>
      </c>
      <c r="W24" s="252">
        <v>510792.66</v>
      </c>
      <c r="X24" s="253">
        <v>8881117.1500000004</v>
      </c>
      <c r="Y24" s="254">
        <v>904384.57</v>
      </c>
      <c r="Z24" s="254">
        <v>280026.8</v>
      </c>
      <c r="AA24" s="254">
        <v>129701</v>
      </c>
      <c r="AB24" s="254">
        <v>0</v>
      </c>
      <c r="AC24" s="255">
        <f t="shared" si="0"/>
        <v>1314112.3699999999</v>
      </c>
      <c r="AD24" s="256">
        <v>8728513.7699999996</v>
      </c>
      <c r="AE24" s="257">
        <v>819</v>
      </c>
      <c r="AF24" s="250">
        <v>2291</v>
      </c>
      <c r="AG24" s="250">
        <v>957</v>
      </c>
      <c r="AH24" s="258">
        <v>4067</v>
      </c>
      <c r="AI24" s="259">
        <v>5</v>
      </c>
      <c r="AJ24" s="259">
        <v>1</v>
      </c>
      <c r="AK24" s="259">
        <v>25</v>
      </c>
      <c r="AL24" s="259">
        <v>25</v>
      </c>
      <c r="AM24" s="259">
        <v>0</v>
      </c>
      <c r="AN24" s="259">
        <v>94</v>
      </c>
      <c r="AO24" s="260">
        <v>20</v>
      </c>
      <c r="AP24" s="261">
        <v>0.3</v>
      </c>
      <c r="AQ24" s="259">
        <v>16</v>
      </c>
      <c r="AR24" s="259">
        <v>126</v>
      </c>
      <c r="AS24" s="259">
        <v>126</v>
      </c>
    </row>
    <row r="25" spans="1:45" s="172" customFormat="1" ht="38.25" x14ac:dyDescent="0.25">
      <c r="A25" s="172" t="s">
        <v>1373</v>
      </c>
      <c r="B25" s="301" t="s">
        <v>1372</v>
      </c>
      <c r="C25" s="302" t="s">
        <v>1373</v>
      </c>
      <c r="D25" s="302" t="s">
        <v>1589</v>
      </c>
      <c r="E25" s="248" t="s">
        <v>1590</v>
      </c>
      <c r="F25" s="303"/>
      <c r="G25" s="302" t="s">
        <v>306</v>
      </c>
      <c r="H25" s="302" t="s">
        <v>290</v>
      </c>
      <c r="I25" s="302" t="s">
        <v>526</v>
      </c>
      <c r="J25" s="302" t="s">
        <v>1376</v>
      </c>
      <c r="K25" s="304" t="s">
        <v>1378</v>
      </c>
      <c r="L25" s="248" t="s">
        <v>1582</v>
      </c>
      <c r="M25" s="302" t="s">
        <v>1378</v>
      </c>
      <c r="N25" s="302" t="s">
        <v>1379</v>
      </c>
      <c r="O25" s="302">
        <v>41291</v>
      </c>
      <c r="P25" s="302">
        <v>26062</v>
      </c>
      <c r="Q25" s="302">
        <v>9095</v>
      </c>
      <c r="R25" s="302">
        <v>5421</v>
      </c>
      <c r="S25" s="305">
        <v>0.99060000000000004</v>
      </c>
      <c r="T25" s="305">
        <v>0.96849999999999992</v>
      </c>
      <c r="U25" s="305">
        <v>0</v>
      </c>
      <c r="V25" s="265">
        <v>7.74</v>
      </c>
      <c r="W25" s="286">
        <v>465817.07</v>
      </c>
      <c r="X25" s="287">
        <v>3678939.4699999997</v>
      </c>
      <c r="Y25" s="288">
        <v>0</v>
      </c>
      <c r="Z25" s="288">
        <v>0</v>
      </c>
      <c r="AA25" s="288">
        <v>211782.6</v>
      </c>
      <c r="AB25" s="288">
        <v>24158.92</v>
      </c>
      <c r="AC25" s="289">
        <f t="shared" si="0"/>
        <v>235941.52000000002</v>
      </c>
      <c r="AD25" s="290">
        <v>9285265.2800000012</v>
      </c>
      <c r="AE25" s="291">
        <v>4190</v>
      </c>
      <c r="AF25" s="292">
        <v>3521</v>
      </c>
      <c r="AG25" s="292">
        <v>0</v>
      </c>
      <c r="AH25" s="292">
        <v>7711</v>
      </c>
      <c r="AI25" s="291">
        <v>7</v>
      </c>
      <c r="AJ25" s="291">
        <v>0</v>
      </c>
      <c r="AK25" s="291">
        <v>0</v>
      </c>
      <c r="AL25" s="291">
        <v>0</v>
      </c>
      <c r="AM25" s="291">
        <v>0</v>
      </c>
      <c r="AN25" s="291">
        <v>389</v>
      </c>
      <c r="AO25" s="291">
        <v>12</v>
      </c>
      <c r="AP25" s="291">
        <v>0.25</v>
      </c>
      <c r="AQ25" s="291">
        <v>16</v>
      </c>
      <c r="AR25" s="291">
        <v>70</v>
      </c>
      <c r="AS25" s="291">
        <v>70</v>
      </c>
    </row>
    <row r="26" spans="1:45" s="172" customFormat="1" ht="38.25" x14ac:dyDescent="0.25">
      <c r="A26" s="172" t="s">
        <v>1578</v>
      </c>
      <c r="B26" s="306" t="s">
        <v>1061</v>
      </c>
      <c r="C26" s="307" t="s">
        <v>78</v>
      </c>
      <c r="D26" s="291" t="s">
        <v>1591</v>
      </c>
      <c r="E26" s="248" t="s">
        <v>1592</v>
      </c>
      <c r="F26" s="303"/>
      <c r="G26" s="307" t="s">
        <v>271</v>
      </c>
      <c r="H26" s="307" t="s">
        <v>418</v>
      </c>
      <c r="I26" s="307" t="s">
        <v>1062</v>
      </c>
      <c r="J26" s="307" t="s">
        <v>1065</v>
      </c>
      <c r="K26" s="308" t="s">
        <v>1069</v>
      </c>
      <c r="L26" s="249" t="s">
        <v>1581</v>
      </c>
      <c r="M26" s="307" t="s">
        <v>1069</v>
      </c>
      <c r="N26" s="307" t="s">
        <v>1070</v>
      </c>
      <c r="O26" s="309">
        <v>79152</v>
      </c>
      <c r="P26" s="309">
        <v>40940</v>
      </c>
      <c r="Q26" s="307">
        <v>17495</v>
      </c>
      <c r="R26" s="307">
        <v>8883</v>
      </c>
      <c r="S26" s="310">
        <v>0.98930000000000007</v>
      </c>
      <c r="T26" s="310">
        <v>0.98019999999999996</v>
      </c>
      <c r="U26" s="310">
        <v>0</v>
      </c>
      <c r="V26" s="265"/>
      <c r="W26" s="293">
        <v>1958825.61</v>
      </c>
      <c r="X26" s="294">
        <v>16450943.129999999</v>
      </c>
      <c r="Y26" s="295">
        <v>0</v>
      </c>
      <c r="Z26" s="295">
        <v>0</v>
      </c>
      <c r="AA26" s="295">
        <v>133792.66</v>
      </c>
      <c r="AB26" s="295">
        <v>459242.58</v>
      </c>
      <c r="AC26" s="289">
        <f t="shared" si="0"/>
        <v>593035.24</v>
      </c>
      <c r="AD26" s="296">
        <v>20788384.66</v>
      </c>
      <c r="AE26" s="291">
        <v>2372</v>
      </c>
      <c r="AF26" s="297">
        <v>19304</v>
      </c>
      <c r="AG26" s="297">
        <v>42</v>
      </c>
      <c r="AH26" s="297">
        <v>21718</v>
      </c>
      <c r="AI26" s="298">
        <v>14</v>
      </c>
      <c r="AJ26" s="298">
        <v>0</v>
      </c>
      <c r="AK26" s="298">
        <v>40</v>
      </c>
      <c r="AL26" s="298">
        <v>0</v>
      </c>
      <c r="AM26" s="298">
        <v>0</v>
      </c>
      <c r="AN26" s="298">
        <v>380.48</v>
      </c>
      <c r="AO26" s="299">
        <v>17.363636363636363</v>
      </c>
      <c r="AP26" s="300">
        <v>0.3</v>
      </c>
      <c r="AQ26" s="298">
        <v>38</v>
      </c>
      <c r="AR26" s="298">
        <v>112</v>
      </c>
      <c r="AS26" s="298">
        <v>112</v>
      </c>
    </row>
    <row r="27" spans="1:45" s="172" customFormat="1" ht="63.75" x14ac:dyDescent="0.25">
      <c r="A27" s="172" t="s">
        <v>80</v>
      </c>
      <c r="B27" s="306" t="s">
        <v>1073</v>
      </c>
      <c r="C27" s="307" t="s">
        <v>80</v>
      </c>
      <c r="D27" s="291" t="s">
        <v>1593</v>
      </c>
      <c r="E27" s="248" t="s">
        <v>1594</v>
      </c>
      <c r="F27" s="303"/>
      <c r="G27" s="307" t="s">
        <v>942</v>
      </c>
      <c r="H27" s="307" t="s">
        <v>1075</v>
      </c>
      <c r="I27" s="307" t="s">
        <v>1076</v>
      </c>
      <c r="J27" s="307" t="s">
        <v>1079</v>
      </c>
      <c r="K27" s="308" t="s">
        <v>1084</v>
      </c>
      <c r="L27" s="249" t="s">
        <v>1581</v>
      </c>
      <c r="M27" s="307" t="s">
        <v>1084</v>
      </c>
      <c r="N27" s="307" t="s">
        <v>1085</v>
      </c>
      <c r="O27" s="309">
        <v>40325</v>
      </c>
      <c r="P27" s="309">
        <v>26627</v>
      </c>
      <c r="Q27" s="307">
        <v>10522</v>
      </c>
      <c r="R27" s="307">
        <v>6965</v>
      </c>
      <c r="S27" s="310">
        <v>0.98970000000000002</v>
      </c>
      <c r="T27" s="310">
        <v>0.98159999999999992</v>
      </c>
      <c r="U27" s="310">
        <v>0</v>
      </c>
      <c r="V27" s="265">
        <v>6.47</v>
      </c>
      <c r="W27" s="293">
        <v>811485.1</v>
      </c>
      <c r="X27" s="294">
        <v>7515485.3999999985</v>
      </c>
      <c r="Y27" s="295">
        <v>0</v>
      </c>
      <c r="Z27" s="295">
        <v>0</v>
      </c>
      <c r="AA27" s="295">
        <v>195040.74</v>
      </c>
      <c r="AB27" s="295">
        <v>0</v>
      </c>
      <c r="AC27" s="289">
        <f t="shared" si="0"/>
        <v>195040.74</v>
      </c>
      <c r="AD27" s="296">
        <v>7731759.4700000007</v>
      </c>
      <c r="AE27" s="291">
        <v>7332</v>
      </c>
      <c r="AF27" s="297">
        <v>1475</v>
      </c>
      <c r="AG27" s="297">
        <v>0</v>
      </c>
      <c r="AH27" s="297">
        <v>8807</v>
      </c>
      <c r="AI27" s="298">
        <v>6</v>
      </c>
      <c r="AJ27" s="298">
        <v>0</v>
      </c>
      <c r="AK27" s="298">
        <v>0</v>
      </c>
      <c r="AL27" s="298">
        <v>0</v>
      </c>
      <c r="AM27" s="298">
        <v>0</v>
      </c>
      <c r="AN27" s="298">
        <v>143.22999999999999</v>
      </c>
      <c r="AO27" s="299">
        <v>14.9</v>
      </c>
      <c r="AP27" s="300">
        <v>0.2</v>
      </c>
      <c r="AQ27" s="298">
        <v>23</v>
      </c>
      <c r="AR27" s="298">
        <v>88</v>
      </c>
      <c r="AS27" s="298">
        <v>56</v>
      </c>
    </row>
    <row r="28" spans="1:45" s="172" customFormat="1" ht="63.75" x14ac:dyDescent="0.25">
      <c r="A28" s="172" t="s">
        <v>716</v>
      </c>
      <c r="B28" s="203" t="s">
        <v>715</v>
      </c>
      <c r="C28" s="192" t="s">
        <v>716</v>
      </c>
      <c r="D28" s="192" t="s">
        <v>717</v>
      </c>
      <c r="E28" s="192" t="s">
        <v>718</v>
      </c>
      <c r="F28" s="192"/>
      <c r="G28" s="192" t="s">
        <v>386</v>
      </c>
      <c r="H28" s="192" t="s">
        <v>542</v>
      </c>
      <c r="I28" s="192" t="s">
        <v>719</v>
      </c>
      <c r="J28" s="192" t="s">
        <v>722</v>
      </c>
      <c r="K28" s="192" t="s">
        <v>724</v>
      </c>
      <c r="L28" s="246"/>
      <c r="M28" s="313" t="s">
        <v>1595</v>
      </c>
      <c r="N28" s="192" t="s">
        <v>725</v>
      </c>
      <c r="O28" s="192">
        <v>62124</v>
      </c>
      <c r="P28" s="192">
        <v>48670</v>
      </c>
      <c r="Q28" s="192">
        <v>15077</v>
      </c>
      <c r="R28" s="192">
        <v>11869</v>
      </c>
      <c r="S28" s="202">
        <v>0.9840000000000001</v>
      </c>
      <c r="T28" s="202">
        <v>0.95599999999999996</v>
      </c>
      <c r="U28" s="202">
        <v>0</v>
      </c>
      <c r="V28" s="265"/>
      <c r="W28" s="196">
        <v>2367573.0499999998</v>
      </c>
      <c r="X28" s="196">
        <v>28580073.600000001</v>
      </c>
      <c r="Y28" s="196">
        <v>237926</v>
      </c>
      <c r="Z28" s="196">
        <v>298641</v>
      </c>
      <c r="AA28" s="196">
        <v>264013.71999999997</v>
      </c>
      <c r="AB28" s="196">
        <v>0</v>
      </c>
      <c r="AC28" s="311">
        <f t="shared" si="0"/>
        <v>800580.72</v>
      </c>
      <c r="AD28" s="196">
        <v>23397007.219999995</v>
      </c>
      <c r="AE28" s="312">
        <v>2252</v>
      </c>
      <c r="AF28" s="197">
        <v>18852</v>
      </c>
      <c r="AG28" s="198">
        <v>2597</v>
      </c>
      <c r="AH28" s="198">
        <v>23701</v>
      </c>
      <c r="AI28" s="192">
        <v>5</v>
      </c>
      <c r="AJ28" s="192">
        <v>2</v>
      </c>
      <c r="AK28" s="192">
        <v>105</v>
      </c>
      <c r="AL28" s="192">
        <v>0</v>
      </c>
      <c r="AM28" s="192" t="s">
        <v>729</v>
      </c>
      <c r="AN28" s="192">
        <v>363.43</v>
      </c>
      <c r="AO28" s="199">
        <v>19.90909090909091</v>
      </c>
      <c r="AP28" s="200">
        <v>0.3</v>
      </c>
      <c r="AQ28" s="192">
        <v>56</v>
      </c>
      <c r="AR28" s="192">
        <v>98</v>
      </c>
      <c r="AS28" s="193">
        <v>98</v>
      </c>
    </row>
    <row r="29" spans="1:45" s="172" customFormat="1" ht="38.25" x14ac:dyDescent="0.25">
      <c r="A29" s="172" t="s">
        <v>1579</v>
      </c>
      <c r="B29" s="203" t="s">
        <v>399</v>
      </c>
      <c r="C29" s="192" t="s">
        <v>50</v>
      </c>
      <c r="D29" s="192" t="s">
        <v>400</v>
      </c>
      <c r="E29" s="192" t="s">
        <v>401</v>
      </c>
      <c r="F29" s="192"/>
      <c r="G29" s="192" t="s">
        <v>402</v>
      </c>
      <c r="H29" s="192" t="s">
        <v>290</v>
      </c>
      <c r="I29" s="192" t="s">
        <v>403</v>
      </c>
      <c r="J29" s="192" t="s">
        <v>406</v>
      </c>
      <c r="K29" s="192" t="s">
        <v>409</v>
      </c>
      <c r="L29" s="246"/>
      <c r="M29" s="313" t="s">
        <v>1595</v>
      </c>
      <c r="N29" s="192" t="s">
        <v>410</v>
      </c>
      <c r="O29" s="192">
        <v>168536</v>
      </c>
      <c r="P29" s="192">
        <v>106881</v>
      </c>
      <c r="Q29" s="192">
        <v>36001</v>
      </c>
      <c r="R29" s="192">
        <v>23518</v>
      </c>
      <c r="S29" s="202">
        <v>0.98609999999999998</v>
      </c>
      <c r="T29" s="202">
        <v>0.9618000000000001</v>
      </c>
      <c r="U29" s="202">
        <v>0.98370000000000002</v>
      </c>
      <c r="V29" s="265"/>
      <c r="W29" s="196">
        <v>3895452.6</v>
      </c>
      <c r="X29" s="196">
        <v>41396945.859999999</v>
      </c>
      <c r="Y29" s="196">
        <v>0</v>
      </c>
      <c r="Z29" s="196">
        <v>0</v>
      </c>
      <c r="AA29" s="196">
        <v>894962.53</v>
      </c>
      <c r="AB29" s="196">
        <v>484628.06</v>
      </c>
      <c r="AC29" s="311">
        <f t="shared" si="0"/>
        <v>1379590.59</v>
      </c>
      <c r="AD29" s="196">
        <v>80568054.570000008</v>
      </c>
      <c r="AE29" s="312">
        <v>38927</v>
      </c>
      <c r="AF29" s="197">
        <v>0</v>
      </c>
      <c r="AG29" s="198">
        <v>0</v>
      </c>
      <c r="AH29" s="198">
        <v>38927</v>
      </c>
      <c r="AI29" s="192">
        <v>16</v>
      </c>
      <c r="AJ29" s="192">
        <v>4</v>
      </c>
      <c r="AK29" s="192">
        <v>317</v>
      </c>
      <c r="AL29" s="192">
        <v>213</v>
      </c>
      <c r="AM29" s="192" t="s">
        <v>1596</v>
      </c>
      <c r="AN29" s="192">
        <v>759</v>
      </c>
      <c r="AO29" s="199">
        <v>21.945945945945947</v>
      </c>
      <c r="AP29" s="200">
        <v>0.35</v>
      </c>
      <c r="AQ29" s="192">
        <v>103</v>
      </c>
      <c r="AR29" s="192">
        <v>112</v>
      </c>
      <c r="AS29" s="193">
        <v>112</v>
      </c>
    </row>
    <row r="30" spans="1:45" s="172" customFormat="1" ht="25.5" x14ac:dyDescent="0.25">
      <c r="A30" s="172" t="s">
        <v>1580</v>
      </c>
      <c r="B30" s="203" t="s">
        <v>992</v>
      </c>
      <c r="C30" s="192" t="s">
        <v>993</v>
      </c>
      <c r="D30" s="192" t="s">
        <v>994</v>
      </c>
      <c r="E30" s="192" t="s">
        <v>591</v>
      </c>
      <c r="F30" s="192"/>
      <c r="G30" s="192" t="s">
        <v>306</v>
      </c>
      <c r="H30" s="192" t="s">
        <v>290</v>
      </c>
      <c r="I30" s="192" t="s">
        <v>307</v>
      </c>
      <c r="J30" s="192" t="s">
        <v>997</v>
      </c>
      <c r="K30" s="192" t="s">
        <v>1000</v>
      </c>
      <c r="L30" s="246"/>
      <c r="M30" s="313" t="s">
        <v>1595</v>
      </c>
      <c r="N30" s="192" t="s">
        <v>1001</v>
      </c>
      <c r="O30" s="192">
        <v>98694</v>
      </c>
      <c r="P30" s="192">
        <v>87795</v>
      </c>
      <c r="Q30" s="192">
        <v>23118</v>
      </c>
      <c r="R30" s="192">
        <v>20776</v>
      </c>
      <c r="S30" s="202">
        <v>0.95569999999999988</v>
      </c>
      <c r="T30" s="202">
        <v>0.9194</v>
      </c>
      <c r="U30" s="202">
        <v>0.49430000000000002</v>
      </c>
      <c r="V30" s="265"/>
      <c r="W30" s="196">
        <v>3397687.02</v>
      </c>
      <c r="X30" s="196">
        <v>22856476.379999999</v>
      </c>
      <c r="Y30" s="196">
        <v>0</v>
      </c>
      <c r="Z30" s="196">
        <v>0</v>
      </c>
      <c r="AA30" s="196">
        <v>1524703.7</v>
      </c>
      <c r="AB30" s="196">
        <v>46066.15</v>
      </c>
      <c r="AC30" s="311">
        <f t="shared" si="0"/>
        <v>1570769.8499999999</v>
      </c>
      <c r="AD30" s="196">
        <v>32745299.429999996</v>
      </c>
      <c r="AE30" s="312">
        <v>0</v>
      </c>
      <c r="AF30" s="197">
        <v>28988</v>
      </c>
      <c r="AG30" s="198">
        <v>16</v>
      </c>
      <c r="AH30" s="198">
        <v>29004</v>
      </c>
      <c r="AI30" s="192">
        <v>14</v>
      </c>
      <c r="AJ30" s="192">
        <v>2</v>
      </c>
      <c r="AK30" s="192">
        <v>329</v>
      </c>
      <c r="AL30" s="192">
        <v>251</v>
      </c>
      <c r="AM30" s="192" t="s">
        <v>1004</v>
      </c>
      <c r="AN30" s="192">
        <v>571</v>
      </c>
      <c r="AO30" s="199">
        <v>19.2</v>
      </c>
      <c r="AP30" s="200">
        <v>0.3</v>
      </c>
      <c r="AQ30" s="192">
        <v>56</v>
      </c>
      <c r="AR30" s="192">
        <v>140</v>
      </c>
      <c r="AS30" s="193">
        <v>119</v>
      </c>
    </row>
    <row r="31" spans="1:45" s="172" customFormat="1" ht="38.25" x14ac:dyDescent="0.25">
      <c r="A31" s="172" t="s">
        <v>68</v>
      </c>
      <c r="B31" s="314" t="s">
        <v>1027</v>
      </c>
      <c r="C31" s="205" t="s">
        <v>68</v>
      </c>
      <c r="D31" s="205" t="s">
        <v>667</v>
      </c>
      <c r="E31" s="205" t="s">
        <v>305</v>
      </c>
      <c r="F31" s="205"/>
      <c r="G31" s="205" t="s">
        <v>402</v>
      </c>
      <c r="H31" s="205" t="s">
        <v>290</v>
      </c>
      <c r="I31" s="205" t="s">
        <v>477</v>
      </c>
      <c r="J31" s="205" t="s">
        <v>1030</v>
      </c>
      <c r="K31" s="205" t="s">
        <v>1033</v>
      </c>
      <c r="L31" s="315"/>
      <c r="M31" s="316" t="s">
        <v>1595</v>
      </c>
      <c r="N31" s="205" t="s">
        <v>1034</v>
      </c>
      <c r="O31" s="205">
        <v>72442</v>
      </c>
      <c r="P31" s="205">
        <v>52480</v>
      </c>
      <c r="Q31" s="205">
        <v>15134</v>
      </c>
      <c r="R31" s="205">
        <v>11530</v>
      </c>
      <c r="S31" s="206">
        <v>0.96160000000000001</v>
      </c>
      <c r="T31" s="206">
        <v>0.9587</v>
      </c>
      <c r="U31" s="206">
        <v>0.98909999999999998</v>
      </c>
      <c r="V31" s="317"/>
      <c r="W31" s="207">
        <v>4513044.1399999997</v>
      </c>
      <c r="X31" s="207">
        <v>27398333.48</v>
      </c>
      <c r="Y31" s="207">
        <v>0</v>
      </c>
      <c r="Z31" s="207">
        <v>197460.1</v>
      </c>
      <c r="AA31" s="207">
        <v>6815447.3600000003</v>
      </c>
      <c r="AB31" s="207">
        <v>0</v>
      </c>
      <c r="AC31" s="318">
        <f t="shared" si="0"/>
        <v>7012907.46</v>
      </c>
      <c r="AD31" s="207">
        <v>36501484.090000004</v>
      </c>
      <c r="AE31" s="319">
        <v>18812</v>
      </c>
      <c r="AF31" s="208">
        <v>0</v>
      </c>
      <c r="AG31" s="209">
        <v>11</v>
      </c>
      <c r="AH31" s="209">
        <v>18823</v>
      </c>
      <c r="AI31" s="205">
        <v>14</v>
      </c>
      <c r="AJ31" s="205">
        <v>1</v>
      </c>
      <c r="AK31" s="205">
        <v>220</v>
      </c>
      <c r="AL31" s="205">
        <v>0</v>
      </c>
      <c r="AM31" s="205">
        <v>0</v>
      </c>
      <c r="AN31" s="205">
        <v>350.34000000000003</v>
      </c>
      <c r="AO31" s="210">
        <v>23.6</v>
      </c>
      <c r="AP31" s="211">
        <v>0.25</v>
      </c>
      <c r="AQ31" s="205">
        <v>39</v>
      </c>
      <c r="AR31" s="205">
        <v>84</v>
      </c>
      <c r="AS31" s="212">
        <v>84</v>
      </c>
    </row>
    <row r="32" spans="1:45" s="172" customFormat="1" x14ac:dyDescent="0.25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  <c r="T32" s="236"/>
      <c r="U32" s="236"/>
      <c r="V32" s="236"/>
      <c r="W32" s="237"/>
      <c r="X32" s="237"/>
      <c r="Y32" s="237"/>
      <c r="Z32" s="237"/>
      <c r="AA32" s="237"/>
      <c r="AB32" s="237"/>
      <c r="AC32" s="237"/>
      <c r="AD32" s="237"/>
      <c r="AE32" s="237"/>
      <c r="AF32" s="238"/>
      <c r="AG32" s="239"/>
      <c r="AH32" s="239"/>
      <c r="AI32" s="235"/>
      <c r="AJ32" s="235"/>
      <c r="AK32" s="235"/>
      <c r="AL32" s="235"/>
      <c r="AM32" s="235"/>
      <c r="AN32" s="235"/>
      <c r="AO32" s="240"/>
      <c r="AP32" s="241"/>
      <c r="AQ32" s="235"/>
      <c r="AR32" s="235"/>
      <c r="AS32" s="235"/>
    </row>
    <row r="33" spans="1:45" s="172" customFormat="1" x14ac:dyDescent="0.25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6"/>
      <c r="T33" s="236"/>
      <c r="U33" s="236"/>
      <c r="V33" s="236"/>
      <c r="W33" s="237"/>
      <c r="X33" s="237"/>
      <c r="Y33" s="237"/>
      <c r="Z33" s="237"/>
      <c r="AA33" s="237"/>
      <c r="AB33" s="237"/>
      <c r="AC33" s="237"/>
      <c r="AD33" s="237"/>
      <c r="AE33" s="237"/>
      <c r="AF33" s="238"/>
      <c r="AG33" s="239"/>
      <c r="AH33" s="239"/>
      <c r="AI33" s="235"/>
      <c r="AJ33" s="235"/>
      <c r="AK33" s="235"/>
      <c r="AL33" s="235"/>
      <c r="AM33" s="235"/>
      <c r="AN33" s="235"/>
      <c r="AO33" s="240"/>
      <c r="AP33" s="241"/>
      <c r="AQ33" s="235"/>
      <c r="AR33" s="235"/>
      <c r="AS33" s="235"/>
    </row>
    <row r="34" spans="1:45" s="172" customFormat="1" x14ac:dyDescent="0.25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6"/>
      <c r="T34" s="236"/>
      <c r="U34" s="236"/>
      <c r="V34" s="236"/>
      <c r="W34" s="237"/>
      <c r="X34" s="237"/>
      <c r="Y34" s="237"/>
      <c r="Z34" s="237"/>
      <c r="AA34" s="237"/>
      <c r="AB34" s="237"/>
      <c r="AC34" s="237"/>
      <c r="AD34" s="237"/>
      <c r="AE34" s="237"/>
      <c r="AF34" s="238"/>
      <c r="AG34" s="239"/>
      <c r="AH34" s="239"/>
      <c r="AI34" s="235"/>
      <c r="AJ34" s="235"/>
      <c r="AK34" s="235"/>
      <c r="AL34" s="235"/>
      <c r="AM34" s="235"/>
      <c r="AN34" s="235"/>
      <c r="AO34" s="240"/>
      <c r="AP34" s="241"/>
      <c r="AQ34" s="235"/>
      <c r="AR34" s="235"/>
      <c r="AS34" s="235"/>
    </row>
    <row r="35" spans="1:45" s="172" customFormat="1" x14ac:dyDescent="0.25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6"/>
      <c r="T35" s="236"/>
      <c r="U35" s="236"/>
      <c r="V35" s="236"/>
      <c r="W35" s="237"/>
      <c r="X35" s="237"/>
      <c r="Y35" s="237"/>
      <c r="Z35" s="237"/>
      <c r="AA35" s="237"/>
      <c r="AB35" s="237"/>
      <c r="AC35" s="237"/>
      <c r="AD35" s="237"/>
      <c r="AE35" s="237"/>
      <c r="AF35" s="238"/>
      <c r="AG35" s="239"/>
      <c r="AH35" s="239"/>
      <c r="AI35" s="235"/>
      <c r="AJ35" s="235"/>
      <c r="AK35" s="235"/>
      <c r="AL35" s="235"/>
      <c r="AM35" s="235"/>
      <c r="AN35" s="235"/>
      <c r="AO35" s="240"/>
      <c r="AP35" s="241"/>
      <c r="AQ35" s="235"/>
      <c r="AR35" s="235"/>
      <c r="AS35" s="235"/>
    </row>
    <row r="36" spans="1:45" s="172" customFormat="1" x14ac:dyDescent="0.25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6"/>
      <c r="T36" s="236"/>
      <c r="U36" s="236"/>
      <c r="V36" s="236"/>
      <c r="W36" s="237"/>
      <c r="X36" s="237"/>
      <c r="Y36" s="237"/>
      <c r="Z36" s="237"/>
      <c r="AA36" s="237"/>
      <c r="AB36" s="237"/>
      <c r="AC36" s="237"/>
      <c r="AD36" s="237"/>
      <c r="AE36" s="237"/>
      <c r="AF36" s="238"/>
      <c r="AG36" s="239"/>
      <c r="AH36" s="239"/>
      <c r="AI36" s="235"/>
      <c r="AJ36" s="235"/>
      <c r="AK36" s="235"/>
      <c r="AL36" s="235"/>
      <c r="AM36" s="235"/>
      <c r="AN36" s="235"/>
      <c r="AO36" s="240"/>
      <c r="AP36" s="241"/>
      <c r="AQ36" s="235"/>
      <c r="AR36" s="235"/>
      <c r="AS36" s="235"/>
    </row>
    <row r="37" spans="1:45" s="172" customFormat="1" x14ac:dyDescent="0.25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6"/>
      <c r="T37" s="236"/>
      <c r="U37" s="236"/>
      <c r="V37" s="236"/>
      <c r="W37" s="237"/>
      <c r="X37" s="237"/>
      <c r="Y37" s="237"/>
      <c r="Z37" s="237"/>
      <c r="AA37" s="237"/>
      <c r="AB37" s="237"/>
      <c r="AC37" s="237"/>
      <c r="AD37" s="237"/>
      <c r="AE37" s="237"/>
      <c r="AF37" s="238"/>
      <c r="AG37" s="239"/>
      <c r="AH37" s="239"/>
      <c r="AI37" s="235"/>
      <c r="AJ37" s="235"/>
      <c r="AK37" s="235"/>
      <c r="AL37" s="235"/>
      <c r="AM37" s="235"/>
      <c r="AN37" s="235"/>
      <c r="AO37" s="240"/>
      <c r="AP37" s="241"/>
      <c r="AQ37" s="235"/>
      <c r="AR37" s="235"/>
      <c r="AS37" s="235"/>
    </row>
    <row r="38" spans="1:45" s="172" customFormat="1" x14ac:dyDescent="0.25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6"/>
      <c r="T38" s="236"/>
      <c r="U38" s="236"/>
      <c r="V38" s="236"/>
      <c r="W38" s="237"/>
      <c r="X38" s="237"/>
      <c r="Y38" s="237"/>
      <c r="Z38" s="237"/>
      <c r="AA38" s="237"/>
      <c r="AB38" s="237"/>
      <c r="AC38" s="237"/>
      <c r="AD38" s="237"/>
      <c r="AE38" s="237"/>
      <c r="AF38" s="238"/>
      <c r="AG38" s="239"/>
      <c r="AH38" s="239"/>
      <c r="AI38" s="235"/>
      <c r="AJ38" s="235"/>
      <c r="AK38" s="235"/>
      <c r="AL38" s="235"/>
      <c r="AM38" s="235"/>
      <c r="AN38" s="235"/>
      <c r="AO38" s="240"/>
      <c r="AP38" s="241"/>
      <c r="AQ38" s="235"/>
      <c r="AR38" s="235"/>
      <c r="AS38" s="235"/>
    </row>
    <row r="39" spans="1:45" s="172" customFormat="1" x14ac:dyDescent="0.25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236"/>
      <c r="U39" s="236"/>
      <c r="V39" s="236"/>
      <c r="W39" s="237"/>
      <c r="X39" s="237"/>
      <c r="Y39" s="237"/>
      <c r="Z39" s="237"/>
      <c r="AA39" s="237"/>
      <c r="AB39" s="237"/>
      <c r="AC39" s="237"/>
      <c r="AD39" s="237"/>
      <c r="AE39" s="237"/>
      <c r="AF39" s="238"/>
      <c r="AG39" s="239"/>
      <c r="AH39" s="239"/>
      <c r="AI39" s="235"/>
      <c r="AJ39" s="235"/>
      <c r="AK39" s="235"/>
      <c r="AL39" s="235"/>
      <c r="AM39" s="235"/>
      <c r="AN39" s="235"/>
      <c r="AO39" s="240"/>
      <c r="AP39" s="241"/>
      <c r="AQ39" s="235"/>
      <c r="AR39" s="235"/>
      <c r="AS39" s="235"/>
    </row>
    <row r="42" spans="1:45" ht="15.75" thickBot="1" x14ac:dyDescent="0.3"/>
    <row r="43" spans="1:45" ht="15.75" thickBot="1" x14ac:dyDescent="0.3">
      <c r="A43" s="218" t="s">
        <v>118</v>
      </c>
      <c r="B43" s="222"/>
      <c r="C43" s="222" t="s">
        <v>268</v>
      </c>
      <c r="D43" s="224" t="s">
        <v>286</v>
      </c>
      <c r="E43" s="224" t="s">
        <v>691</v>
      </c>
      <c r="F43" s="224" t="s">
        <v>366</v>
      </c>
      <c r="G43" s="224" t="s">
        <v>569</v>
      </c>
      <c r="H43" s="224" t="s">
        <v>319</v>
      </c>
      <c r="I43" s="224" t="s">
        <v>303</v>
      </c>
      <c r="J43" s="224" t="s">
        <v>383</v>
      </c>
      <c r="K43" s="224" t="s">
        <v>336</v>
      </c>
      <c r="L43" s="224" t="s">
        <v>350</v>
      </c>
      <c r="M43" s="224" t="s">
        <v>415</v>
      </c>
      <c r="N43" s="224" t="s">
        <v>431</v>
      </c>
      <c r="O43" s="234" t="s">
        <v>952</v>
      </c>
      <c r="P43" s="224" t="s">
        <v>446</v>
      </c>
      <c r="Q43" s="224" t="s">
        <v>458</v>
      </c>
      <c r="R43" s="224" t="s">
        <v>474</v>
      </c>
      <c r="S43" s="224" t="s">
        <v>490</v>
      </c>
      <c r="T43" s="234" t="s">
        <v>1086</v>
      </c>
      <c r="U43" s="234" t="s">
        <v>505</v>
      </c>
      <c r="V43" s="234"/>
      <c r="W43" s="234" t="s">
        <v>537</v>
      </c>
      <c r="X43" s="234" t="s">
        <v>555</v>
      </c>
      <c r="Y43" s="225" t="s">
        <v>1248</v>
      </c>
    </row>
    <row r="44" spans="1:45" ht="15.75" thickBot="1" x14ac:dyDescent="0.3">
      <c r="A44" s="219" t="s">
        <v>1575</v>
      </c>
      <c r="B44" s="215"/>
      <c r="C44" s="184" t="s">
        <v>5</v>
      </c>
      <c r="D44" s="192" t="s">
        <v>6</v>
      </c>
      <c r="E44" s="192" t="s">
        <v>11</v>
      </c>
      <c r="F44" s="192" t="s">
        <v>16</v>
      </c>
      <c r="G44" s="192" t="s">
        <v>570</v>
      </c>
      <c r="H44" s="192" t="s">
        <v>320</v>
      </c>
      <c r="I44" s="192" t="s">
        <v>28</v>
      </c>
      <c r="J44" s="192" t="s">
        <v>40</v>
      </c>
      <c r="K44" s="192" t="s">
        <v>337</v>
      </c>
      <c r="L44" s="192" t="s">
        <v>44</v>
      </c>
      <c r="M44" s="192" t="s">
        <v>52</v>
      </c>
      <c r="N44" s="192" t="s">
        <v>55</v>
      </c>
      <c r="O44" s="192" t="s">
        <v>56</v>
      </c>
      <c r="P44" s="192" t="s">
        <v>447</v>
      </c>
      <c r="Q44" s="192" t="s">
        <v>459</v>
      </c>
      <c r="R44" s="192" t="s">
        <v>73</v>
      </c>
      <c r="S44" s="192" t="s">
        <v>79</v>
      </c>
      <c r="T44" s="192" t="s">
        <v>81</v>
      </c>
      <c r="U44" s="192" t="s">
        <v>506</v>
      </c>
      <c r="V44" s="192"/>
      <c r="W44" s="192" t="s">
        <v>538</v>
      </c>
      <c r="X44" s="192" t="s">
        <v>108</v>
      </c>
      <c r="Y44" s="226" t="s">
        <v>1249</v>
      </c>
    </row>
    <row r="45" spans="1:45" ht="26.25" thickBot="1" x14ac:dyDescent="0.3">
      <c r="A45" s="219" t="s">
        <v>120</v>
      </c>
      <c r="B45" s="215"/>
      <c r="C45" s="184" t="s">
        <v>5</v>
      </c>
      <c r="D45" s="192" t="s">
        <v>6</v>
      </c>
      <c r="E45" s="192" t="s">
        <v>11</v>
      </c>
      <c r="F45" s="192" t="s">
        <v>16</v>
      </c>
      <c r="G45" s="192" t="s">
        <v>571</v>
      </c>
      <c r="H45" s="192" t="s">
        <v>320</v>
      </c>
      <c r="I45" s="192" t="s">
        <v>28</v>
      </c>
      <c r="J45" s="192" t="s">
        <v>40</v>
      </c>
      <c r="K45" s="192" t="s">
        <v>338</v>
      </c>
      <c r="L45" s="192" t="s">
        <v>44</v>
      </c>
      <c r="M45" s="192" t="s">
        <v>52</v>
      </c>
      <c r="N45" s="192" t="s">
        <v>55</v>
      </c>
      <c r="O45" s="192" t="s">
        <v>56</v>
      </c>
      <c r="P45" s="192" t="s">
        <v>447</v>
      </c>
      <c r="Q45" s="192" t="s">
        <v>459</v>
      </c>
      <c r="R45" s="192" t="s">
        <v>73</v>
      </c>
      <c r="S45" s="192" t="s">
        <v>79</v>
      </c>
      <c r="T45" s="192" t="s">
        <v>81</v>
      </c>
      <c r="U45" s="192" t="s">
        <v>506</v>
      </c>
      <c r="V45" s="192"/>
      <c r="W45" s="192" t="s">
        <v>538</v>
      </c>
      <c r="X45" s="192" t="s">
        <v>108</v>
      </c>
      <c r="Y45" s="226" t="s">
        <v>1249</v>
      </c>
    </row>
    <row r="46" spans="1:45" ht="77.25" thickBot="1" x14ac:dyDescent="0.3">
      <c r="A46" s="219" t="s">
        <v>121</v>
      </c>
      <c r="B46" s="215"/>
      <c r="C46" s="184" t="s">
        <v>269</v>
      </c>
      <c r="D46" s="192" t="s">
        <v>287</v>
      </c>
      <c r="E46" s="192" t="s">
        <v>692</v>
      </c>
      <c r="F46" s="192" t="s">
        <v>367</v>
      </c>
      <c r="G46" s="192" t="s">
        <v>572</v>
      </c>
      <c r="H46" s="192" t="s">
        <v>321</v>
      </c>
      <c r="I46" s="192" t="s">
        <v>304</v>
      </c>
      <c r="J46" s="192" t="s">
        <v>384</v>
      </c>
      <c r="K46" s="192" t="s">
        <v>339</v>
      </c>
      <c r="L46" s="192" t="s">
        <v>351</v>
      </c>
      <c r="M46" s="192" t="s">
        <v>416</v>
      </c>
      <c r="N46" s="192" t="s">
        <v>432</v>
      </c>
      <c r="O46" s="192" t="s">
        <v>953</v>
      </c>
      <c r="P46" s="192" t="s">
        <v>448</v>
      </c>
      <c r="Q46" s="192" t="s">
        <v>460</v>
      </c>
      <c r="R46" s="192" t="s">
        <v>475</v>
      </c>
      <c r="S46" s="192" t="s">
        <v>491</v>
      </c>
      <c r="T46" s="192" t="s">
        <v>1087</v>
      </c>
      <c r="U46" s="192" t="s">
        <v>507</v>
      </c>
      <c r="V46" s="192"/>
      <c r="W46" s="192" t="s">
        <v>539</v>
      </c>
      <c r="X46" s="192" t="s">
        <v>556</v>
      </c>
      <c r="Y46" s="226" t="s">
        <v>1250</v>
      </c>
    </row>
    <row r="47" spans="1:45" ht="15.75" thickBot="1" x14ac:dyDescent="0.3">
      <c r="A47" s="219" t="s">
        <v>122</v>
      </c>
      <c r="B47" s="215"/>
      <c r="C47" s="184" t="s">
        <v>270</v>
      </c>
      <c r="D47" s="192" t="s">
        <v>288</v>
      </c>
      <c r="E47" s="192" t="s">
        <v>693</v>
      </c>
      <c r="F47" s="192" t="s">
        <v>368</v>
      </c>
      <c r="G47" s="192" t="s">
        <v>573</v>
      </c>
      <c r="H47" s="192" t="s">
        <v>322</v>
      </c>
      <c r="I47" s="192" t="s">
        <v>305</v>
      </c>
      <c r="J47" s="192" t="s">
        <v>385</v>
      </c>
      <c r="K47" s="192" t="s">
        <v>340</v>
      </c>
      <c r="L47" s="192" t="s">
        <v>352</v>
      </c>
      <c r="M47" s="192" t="s">
        <v>417</v>
      </c>
      <c r="N47" s="192" t="s">
        <v>433</v>
      </c>
      <c r="O47" s="192" t="s">
        <v>954</v>
      </c>
      <c r="P47" s="192" t="s">
        <v>449</v>
      </c>
      <c r="Q47" s="192" t="s">
        <v>461</v>
      </c>
      <c r="R47" s="192" t="s">
        <v>476</v>
      </c>
      <c r="S47" s="192" t="s">
        <v>492</v>
      </c>
      <c r="T47" s="192" t="s">
        <v>1088</v>
      </c>
      <c r="U47" s="192" t="s">
        <v>508</v>
      </c>
      <c r="V47" s="192"/>
      <c r="W47" s="192" t="s">
        <v>540</v>
      </c>
      <c r="X47" s="192" t="s">
        <v>557</v>
      </c>
      <c r="Y47" s="226" t="s">
        <v>1251</v>
      </c>
    </row>
    <row r="48" spans="1:45" ht="15.75" thickBot="1" x14ac:dyDescent="0.3">
      <c r="A48" s="219" t="s">
        <v>123</v>
      </c>
      <c r="B48" s="215"/>
      <c r="C48" s="184" t="s">
        <v>271</v>
      </c>
      <c r="D48" s="192" t="s">
        <v>289</v>
      </c>
      <c r="E48" s="192" t="s">
        <v>306</v>
      </c>
      <c r="F48" s="192" t="s">
        <v>306</v>
      </c>
      <c r="G48" s="192" t="s">
        <v>574</v>
      </c>
      <c r="H48" s="192" t="s">
        <v>323</v>
      </c>
      <c r="I48" s="192" t="s">
        <v>306</v>
      </c>
      <c r="J48" s="192" t="s">
        <v>386</v>
      </c>
      <c r="K48" s="192" t="s">
        <v>341</v>
      </c>
      <c r="L48" s="192" t="s">
        <v>306</v>
      </c>
      <c r="M48" s="192" t="s">
        <v>271</v>
      </c>
      <c r="N48" s="192" t="s">
        <v>434</v>
      </c>
      <c r="O48" s="192" t="s">
        <v>942</v>
      </c>
      <c r="P48" s="192" t="s">
        <v>289</v>
      </c>
      <c r="Q48" s="192" t="s">
        <v>271</v>
      </c>
      <c r="R48" s="192" t="s">
        <v>289</v>
      </c>
      <c r="S48" s="192" t="s">
        <v>434</v>
      </c>
      <c r="T48" s="192" t="s">
        <v>574</v>
      </c>
      <c r="U48" s="192" t="s">
        <v>289</v>
      </c>
      <c r="V48" s="192"/>
      <c r="W48" s="192" t="s">
        <v>541</v>
      </c>
      <c r="X48" s="192" t="s">
        <v>402</v>
      </c>
      <c r="Y48" s="226" t="s">
        <v>289</v>
      </c>
    </row>
    <row r="49" spans="1:25" ht="39" thickBot="1" x14ac:dyDescent="0.3">
      <c r="A49" s="219" t="s">
        <v>124</v>
      </c>
      <c r="B49" s="215"/>
      <c r="C49" s="184" t="s">
        <v>272</v>
      </c>
      <c r="D49" s="192" t="s">
        <v>290</v>
      </c>
      <c r="E49" s="192" t="s">
        <v>290</v>
      </c>
      <c r="F49" s="192" t="s">
        <v>290</v>
      </c>
      <c r="G49" s="192" t="s">
        <v>575</v>
      </c>
      <c r="H49" s="192" t="s">
        <v>290</v>
      </c>
      <c r="I49" s="192" t="s">
        <v>290</v>
      </c>
      <c r="J49" s="192" t="s">
        <v>387</v>
      </c>
      <c r="K49" s="192" t="s">
        <v>290</v>
      </c>
      <c r="L49" s="192" t="s">
        <v>290</v>
      </c>
      <c r="M49" s="192" t="s">
        <v>418</v>
      </c>
      <c r="N49" s="192" t="s">
        <v>435</v>
      </c>
      <c r="O49" s="192" t="s">
        <v>955</v>
      </c>
      <c r="P49" s="192" t="s">
        <v>290</v>
      </c>
      <c r="Q49" s="192" t="s">
        <v>5</v>
      </c>
      <c r="R49" s="192" t="s">
        <v>290</v>
      </c>
      <c r="S49" s="192" t="s">
        <v>493</v>
      </c>
      <c r="T49" s="192" t="s">
        <v>575</v>
      </c>
      <c r="U49" s="192" t="s">
        <v>290</v>
      </c>
      <c r="V49" s="192"/>
      <c r="W49" s="192" t="s">
        <v>542</v>
      </c>
      <c r="X49" s="192" t="s">
        <v>290</v>
      </c>
      <c r="Y49" s="226" t="s">
        <v>290</v>
      </c>
    </row>
    <row r="50" spans="1:25" ht="64.5" thickBot="1" x14ac:dyDescent="0.3">
      <c r="A50" s="219" t="s">
        <v>125</v>
      </c>
      <c r="B50" s="215"/>
      <c r="C50" s="184" t="s">
        <v>273</v>
      </c>
      <c r="D50" s="192" t="s">
        <v>291</v>
      </c>
      <c r="E50" s="192" t="s">
        <v>369</v>
      </c>
      <c r="F50" s="192" t="s">
        <v>369</v>
      </c>
      <c r="G50" s="192" t="s">
        <v>576</v>
      </c>
      <c r="H50" s="192" t="s">
        <v>324</v>
      </c>
      <c r="I50" s="192" t="s">
        <v>307</v>
      </c>
      <c r="J50" s="192" t="s">
        <v>388</v>
      </c>
      <c r="K50" s="192" t="s">
        <v>307</v>
      </c>
      <c r="L50" s="192" t="s">
        <v>353</v>
      </c>
      <c r="M50" s="192" t="s">
        <v>419</v>
      </c>
      <c r="N50" s="192" t="s">
        <v>436</v>
      </c>
      <c r="O50" s="192" t="s">
        <v>956</v>
      </c>
      <c r="P50" s="192" t="s">
        <v>403</v>
      </c>
      <c r="Q50" s="192" t="s">
        <v>462</v>
      </c>
      <c r="R50" s="192" t="s">
        <v>477</v>
      </c>
      <c r="S50" s="192" t="s">
        <v>494</v>
      </c>
      <c r="T50" s="192" t="s">
        <v>1050</v>
      </c>
      <c r="U50" s="192" t="s">
        <v>509</v>
      </c>
      <c r="V50" s="192"/>
      <c r="W50" s="192" t="s">
        <v>543</v>
      </c>
      <c r="X50" s="192" t="s">
        <v>558</v>
      </c>
      <c r="Y50" s="226" t="s">
        <v>1252</v>
      </c>
    </row>
    <row r="51" spans="1:25" ht="39" thickBot="1" x14ac:dyDescent="0.3">
      <c r="A51" s="219" t="s">
        <v>129</v>
      </c>
      <c r="B51" s="215"/>
      <c r="C51" s="184" t="s">
        <v>276</v>
      </c>
      <c r="D51" s="192" t="s">
        <v>294</v>
      </c>
      <c r="E51" s="192" t="s">
        <v>696</v>
      </c>
      <c r="F51" s="192" t="s">
        <v>372</v>
      </c>
      <c r="G51" s="192" t="s">
        <v>579</v>
      </c>
      <c r="H51" s="192" t="s">
        <v>327</v>
      </c>
      <c r="I51" s="192" t="s">
        <v>310</v>
      </c>
      <c r="J51" s="192" t="s">
        <v>391</v>
      </c>
      <c r="K51" s="192" t="s">
        <v>343</v>
      </c>
      <c r="L51" s="192" t="s">
        <v>356</v>
      </c>
      <c r="M51" s="192" t="s">
        <v>422</v>
      </c>
      <c r="N51" s="192" t="s">
        <v>439</v>
      </c>
      <c r="O51" s="192" t="s">
        <v>959</v>
      </c>
      <c r="P51" s="192" t="s">
        <v>452</v>
      </c>
      <c r="Q51" s="192" t="s">
        <v>465</v>
      </c>
      <c r="R51" s="192" t="s">
        <v>480</v>
      </c>
      <c r="S51" s="192" t="s">
        <v>497</v>
      </c>
      <c r="T51" s="192" t="s">
        <v>1090</v>
      </c>
      <c r="U51" s="192" t="s">
        <v>512</v>
      </c>
      <c r="V51" s="192"/>
      <c r="W51" s="192" t="s">
        <v>546</v>
      </c>
      <c r="X51" s="192" t="s">
        <v>561</v>
      </c>
      <c r="Y51" s="226" t="s">
        <v>1255</v>
      </c>
    </row>
    <row r="52" spans="1:25" ht="39" thickBot="1" x14ac:dyDescent="0.3">
      <c r="A52" s="219" t="s">
        <v>137</v>
      </c>
      <c r="B52" s="215"/>
      <c r="C52" s="184" t="s">
        <v>280</v>
      </c>
      <c r="D52" s="192" t="s">
        <v>298</v>
      </c>
      <c r="E52" s="192" t="s">
        <v>700</v>
      </c>
      <c r="F52" s="192" t="s">
        <v>377</v>
      </c>
      <c r="G52" s="192" t="s">
        <v>583</v>
      </c>
      <c r="H52" s="192" t="s">
        <v>331</v>
      </c>
      <c r="I52" s="192" t="s">
        <v>314</v>
      </c>
      <c r="J52" s="192" t="s">
        <v>394</v>
      </c>
      <c r="K52" s="192" t="s">
        <v>346</v>
      </c>
      <c r="L52" s="192" t="s">
        <v>360</v>
      </c>
      <c r="M52" s="192" t="s">
        <v>426</v>
      </c>
      <c r="N52" s="192" t="s">
        <v>442</v>
      </c>
      <c r="O52" s="192" t="s">
        <v>963</v>
      </c>
      <c r="P52" s="192" t="s">
        <v>455</v>
      </c>
      <c r="Q52" s="192" t="s">
        <v>468</v>
      </c>
      <c r="R52" s="192" t="s">
        <v>484</v>
      </c>
      <c r="S52" s="192" t="s">
        <v>501</v>
      </c>
      <c r="T52" s="192" t="s">
        <v>1093</v>
      </c>
      <c r="U52" s="192" t="s">
        <v>516</v>
      </c>
      <c r="V52" s="192"/>
      <c r="W52" s="192" t="s">
        <v>549</v>
      </c>
      <c r="X52" s="192" t="s">
        <v>565</v>
      </c>
      <c r="Y52" s="226" t="s">
        <v>1259</v>
      </c>
    </row>
    <row r="53" spans="1:25" ht="15.75" thickBot="1" x14ac:dyDescent="0.3">
      <c r="A53" s="219" t="s">
        <v>1576</v>
      </c>
      <c r="B53" s="215"/>
      <c r="C53" s="184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26"/>
    </row>
    <row r="54" spans="1:25" ht="39" thickBot="1" x14ac:dyDescent="0.3">
      <c r="A54" s="219" t="s">
        <v>138</v>
      </c>
      <c r="B54" s="215"/>
      <c r="C54" s="184" t="s">
        <v>280</v>
      </c>
      <c r="D54" s="192" t="s">
        <v>298</v>
      </c>
      <c r="E54" s="192" t="s">
        <v>700</v>
      </c>
      <c r="F54" s="192" t="s">
        <v>378</v>
      </c>
      <c r="G54" s="192" t="s">
        <v>583</v>
      </c>
      <c r="H54" s="192" t="s">
        <v>331</v>
      </c>
      <c r="I54" s="192" t="s">
        <v>314</v>
      </c>
      <c r="J54" s="192" t="s">
        <v>394</v>
      </c>
      <c r="K54" s="192" t="s">
        <v>346</v>
      </c>
      <c r="L54" s="192" t="s">
        <v>360</v>
      </c>
      <c r="M54" s="192" t="s">
        <v>426</v>
      </c>
      <c r="N54" s="192" t="s">
        <v>442</v>
      </c>
      <c r="O54" s="192" t="s">
        <v>963</v>
      </c>
      <c r="P54" s="192" t="s">
        <v>455</v>
      </c>
      <c r="Q54" s="192" t="s">
        <v>468</v>
      </c>
      <c r="R54" s="192" t="s">
        <v>485</v>
      </c>
      <c r="S54" s="192" t="s">
        <v>501</v>
      </c>
      <c r="T54" s="192" t="s">
        <v>1093</v>
      </c>
      <c r="U54" s="192" t="s">
        <v>516</v>
      </c>
      <c r="V54" s="192"/>
      <c r="W54" s="192" t="s">
        <v>549</v>
      </c>
      <c r="X54" s="192" t="s">
        <v>565</v>
      </c>
      <c r="Y54" s="226" t="s">
        <v>1259</v>
      </c>
    </row>
    <row r="55" spans="1:25" ht="26.25" thickBot="1" x14ac:dyDescent="0.3">
      <c r="A55" s="219" t="s">
        <v>139</v>
      </c>
      <c r="B55" s="215"/>
      <c r="C55" s="184" t="s">
        <v>281</v>
      </c>
      <c r="D55" s="192" t="s">
        <v>299</v>
      </c>
      <c r="E55" s="192" t="s">
        <v>701</v>
      </c>
      <c r="F55" s="192" t="s">
        <v>379</v>
      </c>
      <c r="G55" s="192" t="s">
        <v>584</v>
      </c>
      <c r="H55" s="192" t="s">
        <v>332</v>
      </c>
      <c r="I55" s="192" t="s">
        <v>315</v>
      </c>
      <c r="J55" s="192" t="s">
        <v>395</v>
      </c>
      <c r="K55" s="192" t="s">
        <v>347</v>
      </c>
      <c r="L55" s="192" t="s">
        <v>361</v>
      </c>
      <c r="M55" s="192" t="s">
        <v>427</v>
      </c>
      <c r="N55" s="192" t="s">
        <v>443</v>
      </c>
      <c r="O55" s="192" t="s">
        <v>964</v>
      </c>
      <c r="P55" s="192" t="s">
        <v>456</v>
      </c>
      <c r="Q55" s="192" t="s">
        <v>469</v>
      </c>
      <c r="R55" s="192" t="s">
        <v>486</v>
      </c>
      <c r="S55" s="192" t="s">
        <v>502</v>
      </c>
      <c r="T55" s="192" t="s">
        <v>1094</v>
      </c>
      <c r="U55" s="192" t="s">
        <v>517</v>
      </c>
      <c r="V55" s="192"/>
      <c r="W55" s="192" t="s">
        <v>550</v>
      </c>
      <c r="X55" s="192" t="s">
        <v>566</v>
      </c>
      <c r="Y55" s="226" t="s">
        <v>1260</v>
      </c>
    </row>
    <row r="56" spans="1:25" ht="15.75" thickBot="1" x14ac:dyDescent="0.3">
      <c r="A56" s="219" t="s">
        <v>142</v>
      </c>
      <c r="B56" s="215"/>
      <c r="C56" s="185">
        <v>60849</v>
      </c>
      <c r="D56" s="192">
        <v>80951</v>
      </c>
      <c r="E56" s="192">
        <v>63103</v>
      </c>
      <c r="F56" s="192">
        <v>68773</v>
      </c>
      <c r="G56" s="192">
        <v>107624</v>
      </c>
      <c r="H56" s="201">
        <v>19530.515373155591</v>
      </c>
      <c r="I56" s="192">
        <v>53285</v>
      </c>
      <c r="J56" s="192">
        <v>25976</v>
      </c>
      <c r="K56" s="192">
        <v>55043</v>
      </c>
      <c r="L56" s="192">
        <v>24558</v>
      </c>
      <c r="M56" s="192">
        <v>23400</v>
      </c>
      <c r="N56" s="192">
        <v>15137</v>
      </c>
      <c r="O56" s="192">
        <v>14632</v>
      </c>
      <c r="P56" s="192">
        <v>17707</v>
      </c>
      <c r="Q56" s="192">
        <v>28176</v>
      </c>
      <c r="R56" s="192">
        <v>34937</v>
      </c>
      <c r="S56" s="192">
        <v>15258</v>
      </c>
      <c r="T56" s="192">
        <v>19923</v>
      </c>
      <c r="U56" s="192">
        <v>147248</v>
      </c>
      <c r="V56" s="192"/>
      <c r="W56" s="192">
        <v>14445</v>
      </c>
      <c r="X56" s="192">
        <v>20171</v>
      </c>
      <c r="Y56" s="226">
        <v>19188</v>
      </c>
    </row>
    <row r="57" spans="1:25" ht="15.75" thickBot="1" x14ac:dyDescent="0.3">
      <c r="A57" s="219" t="s">
        <v>143</v>
      </c>
      <c r="B57" s="215"/>
      <c r="C57" s="185">
        <v>41596</v>
      </c>
      <c r="D57" s="192">
        <v>60543</v>
      </c>
      <c r="E57" s="192">
        <v>37514</v>
      </c>
      <c r="F57" s="192">
        <v>36847</v>
      </c>
      <c r="G57" s="192">
        <v>103876</v>
      </c>
      <c r="H57" s="192">
        <v>19737</v>
      </c>
      <c r="I57" s="192">
        <v>51187</v>
      </c>
      <c r="J57" s="192">
        <v>10739</v>
      </c>
      <c r="K57" s="192">
        <v>50900</v>
      </c>
      <c r="L57" s="192">
        <v>24151</v>
      </c>
      <c r="M57" s="192">
        <v>18952</v>
      </c>
      <c r="N57" s="192">
        <v>9265</v>
      </c>
      <c r="O57" s="192">
        <v>10590</v>
      </c>
      <c r="P57" s="192">
        <v>14499</v>
      </c>
      <c r="Q57" s="192">
        <v>25101</v>
      </c>
      <c r="R57" s="192">
        <v>25887.530027114819</v>
      </c>
      <c r="S57" s="192">
        <v>9436</v>
      </c>
      <c r="T57" s="192">
        <v>6992</v>
      </c>
      <c r="U57" s="192">
        <v>100693</v>
      </c>
      <c r="V57" s="192"/>
      <c r="W57" s="192">
        <v>11186</v>
      </c>
      <c r="X57" s="192">
        <v>19936</v>
      </c>
      <c r="Y57" s="226">
        <v>10640</v>
      </c>
    </row>
    <row r="58" spans="1:25" ht="15.75" thickBot="1" x14ac:dyDescent="0.3">
      <c r="A58" s="219" t="s">
        <v>151</v>
      </c>
      <c r="B58" s="215"/>
      <c r="C58" s="185">
        <v>15559</v>
      </c>
      <c r="D58" s="192">
        <v>18033</v>
      </c>
      <c r="E58" s="192">
        <v>14182</v>
      </c>
      <c r="F58" s="192">
        <v>15557</v>
      </c>
      <c r="G58" s="192">
        <v>25107</v>
      </c>
      <c r="H58" s="192">
        <v>4708</v>
      </c>
      <c r="I58" s="192">
        <v>12681</v>
      </c>
      <c r="J58" s="192">
        <v>6360</v>
      </c>
      <c r="K58" s="192">
        <v>10493</v>
      </c>
      <c r="L58" s="192">
        <v>5515</v>
      </c>
      <c r="M58" s="192">
        <v>5055</v>
      </c>
      <c r="N58" s="192">
        <v>3855</v>
      </c>
      <c r="O58" s="192">
        <v>3284</v>
      </c>
      <c r="P58" s="192">
        <v>3916</v>
      </c>
      <c r="Q58" s="192">
        <v>7263</v>
      </c>
      <c r="R58" s="192">
        <v>7541</v>
      </c>
      <c r="S58" s="192">
        <v>3669</v>
      </c>
      <c r="T58" s="192">
        <v>3942</v>
      </c>
      <c r="U58" s="192">
        <v>33088</v>
      </c>
      <c r="V58" s="192"/>
      <c r="W58" s="192">
        <v>3687</v>
      </c>
      <c r="X58" s="192">
        <v>4604</v>
      </c>
      <c r="Y58" s="226">
        <v>4171</v>
      </c>
    </row>
    <row r="59" spans="1:25" ht="15.75" thickBot="1" x14ac:dyDescent="0.3">
      <c r="A59" s="219" t="s">
        <v>153</v>
      </c>
      <c r="B59" s="215"/>
      <c r="C59" s="185">
        <v>9751</v>
      </c>
      <c r="D59" s="192">
        <v>13184</v>
      </c>
      <c r="E59" s="192">
        <v>8345</v>
      </c>
      <c r="F59" s="192">
        <v>8454</v>
      </c>
      <c r="G59" s="192">
        <v>24655</v>
      </c>
      <c r="H59" s="192">
        <v>3410</v>
      </c>
      <c r="I59" s="192">
        <v>12213</v>
      </c>
      <c r="J59" s="192">
        <v>2973</v>
      </c>
      <c r="K59" s="192">
        <v>10493</v>
      </c>
      <c r="L59" s="192">
        <v>5433</v>
      </c>
      <c r="M59" s="192">
        <v>4105</v>
      </c>
      <c r="N59" s="192">
        <v>2372</v>
      </c>
      <c r="O59" s="192">
        <v>2482</v>
      </c>
      <c r="P59" s="192">
        <v>3324</v>
      </c>
      <c r="Q59" s="192">
        <v>6598</v>
      </c>
      <c r="R59" s="192">
        <v>5897</v>
      </c>
      <c r="S59" s="192">
        <v>2299</v>
      </c>
      <c r="T59" s="192">
        <v>1547</v>
      </c>
      <c r="U59" s="192">
        <v>22438</v>
      </c>
      <c r="V59" s="192"/>
      <c r="W59" s="192">
        <v>2983</v>
      </c>
      <c r="X59" s="192">
        <v>4531</v>
      </c>
      <c r="Y59" s="226">
        <v>2392</v>
      </c>
    </row>
    <row r="60" spans="1:25" ht="15.75" thickBot="1" x14ac:dyDescent="0.3">
      <c r="A60" s="219" t="s">
        <v>155</v>
      </c>
      <c r="B60" s="215"/>
      <c r="C60" s="186">
        <v>0.95269999999999999</v>
      </c>
      <c r="D60" s="195">
        <v>0.95579999999999998</v>
      </c>
      <c r="E60" s="195">
        <v>0.98030000000000006</v>
      </c>
      <c r="F60" s="195">
        <v>0.99230000000000007</v>
      </c>
      <c r="G60" s="195">
        <v>0.9728</v>
      </c>
      <c r="H60" s="195">
        <v>0.99370000000000003</v>
      </c>
      <c r="I60" s="195">
        <v>0.98069999999999991</v>
      </c>
      <c r="J60" s="202">
        <v>0.98140000000000005</v>
      </c>
      <c r="K60" s="202">
        <v>0.99980000000000002</v>
      </c>
      <c r="L60" s="202">
        <v>0.99170000000000003</v>
      </c>
      <c r="M60" s="202">
        <v>0.96310000000000007</v>
      </c>
      <c r="N60" s="202">
        <v>0.98739999999999994</v>
      </c>
      <c r="O60" s="202">
        <v>0.9890000000000001</v>
      </c>
      <c r="P60" s="202">
        <v>0.98580000000000001</v>
      </c>
      <c r="Q60" s="202">
        <v>0.99549999999999994</v>
      </c>
      <c r="R60" s="202">
        <v>0.99159999999999993</v>
      </c>
      <c r="S60" s="202">
        <v>0.97400000000000009</v>
      </c>
      <c r="T60" s="202">
        <v>0.97319999999999995</v>
      </c>
      <c r="U60" s="202">
        <v>0.98760000000000003</v>
      </c>
      <c r="V60" s="202"/>
      <c r="W60" s="202">
        <v>0.99019999999999997</v>
      </c>
      <c r="X60" s="202">
        <v>0.96849999999999992</v>
      </c>
      <c r="Y60" s="227">
        <v>0.88629999999999998</v>
      </c>
    </row>
    <row r="61" spans="1:25" ht="15.75" thickBot="1" x14ac:dyDescent="0.3">
      <c r="A61" s="219" t="s">
        <v>1291</v>
      </c>
      <c r="B61" s="215"/>
      <c r="C61" s="186">
        <v>0.96120000000000005</v>
      </c>
      <c r="D61" s="195">
        <v>0.97439999999999993</v>
      </c>
      <c r="E61" s="195">
        <v>0.97260000000000002</v>
      </c>
      <c r="F61" s="195">
        <v>0.97959999999999992</v>
      </c>
      <c r="G61" s="195">
        <v>0.96510000000000007</v>
      </c>
      <c r="H61" s="195">
        <v>0.98609999999999998</v>
      </c>
      <c r="I61" s="195">
        <v>0.9405</v>
      </c>
      <c r="J61" s="202">
        <v>0.79099999999999993</v>
      </c>
      <c r="K61" s="202">
        <v>0.98659999999999992</v>
      </c>
      <c r="L61" s="202">
        <v>0.97840000000000005</v>
      </c>
      <c r="M61" s="202">
        <v>0.95599999999999996</v>
      </c>
      <c r="N61" s="202">
        <v>0.9637</v>
      </c>
      <c r="O61" s="202">
        <v>0.9323999999999999</v>
      </c>
      <c r="P61" s="202">
        <v>0.96230000000000004</v>
      </c>
      <c r="Q61" s="202">
        <v>0.9728</v>
      </c>
      <c r="R61" s="202">
        <v>0.97860000000000003</v>
      </c>
      <c r="S61" s="202">
        <v>0.9597</v>
      </c>
      <c r="T61" s="202">
        <v>0.93810000000000004</v>
      </c>
      <c r="U61" s="202">
        <v>0.9728</v>
      </c>
      <c r="V61" s="202"/>
      <c r="W61" s="202">
        <v>0.97420000000000007</v>
      </c>
      <c r="X61" s="202">
        <v>0.98060000000000003</v>
      </c>
      <c r="Y61" s="227">
        <v>0.94819999999999993</v>
      </c>
    </row>
    <row r="62" spans="1:25" ht="15.75" thickBot="1" x14ac:dyDescent="0.3">
      <c r="A62" s="219" t="s">
        <v>157</v>
      </c>
      <c r="B62" s="215"/>
      <c r="C62" s="186">
        <v>0.99299999999999999</v>
      </c>
      <c r="D62" s="195">
        <v>0.99299999999999999</v>
      </c>
      <c r="E62" s="195">
        <v>0.99299999999999999</v>
      </c>
      <c r="F62" s="195">
        <v>0</v>
      </c>
      <c r="G62" s="195">
        <v>0</v>
      </c>
      <c r="H62" s="195">
        <v>0.93819999999999992</v>
      </c>
      <c r="I62" s="195">
        <v>0</v>
      </c>
      <c r="J62" s="202">
        <v>0</v>
      </c>
      <c r="K62" s="202">
        <v>0.96879999999999999</v>
      </c>
      <c r="L62" s="202">
        <v>0.99060000000000004</v>
      </c>
      <c r="M62" s="202">
        <v>0.97670000000000001</v>
      </c>
      <c r="N62" s="202">
        <v>0</v>
      </c>
      <c r="O62" s="202">
        <v>0.97840000000000005</v>
      </c>
      <c r="P62" s="202">
        <v>0.98309999999999997</v>
      </c>
      <c r="Q62" s="202">
        <v>0</v>
      </c>
      <c r="R62" s="202">
        <v>0.98760000000000003</v>
      </c>
      <c r="S62" s="202">
        <v>0.98650000000000004</v>
      </c>
      <c r="T62" s="202">
        <v>0.99</v>
      </c>
      <c r="U62" s="202">
        <v>0.99400000000000011</v>
      </c>
      <c r="V62" s="202"/>
      <c r="W62" s="202">
        <v>0.995</v>
      </c>
      <c r="X62" s="202">
        <v>0.99010000000000009</v>
      </c>
      <c r="Y62" s="227">
        <v>0.99099999999999999</v>
      </c>
    </row>
    <row r="63" spans="1:25" ht="15.75" thickBot="1" x14ac:dyDescent="0.3">
      <c r="A63" s="219" t="s">
        <v>160</v>
      </c>
      <c r="B63" s="215"/>
      <c r="C63" s="187">
        <v>2420200.92</v>
      </c>
      <c r="D63" s="196">
        <v>2861708.89</v>
      </c>
      <c r="E63" s="196">
        <v>1691886.41</v>
      </c>
      <c r="F63" s="196">
        <v>1454748.38</v>
      </c>
      <c r="G63" s="196">
        <v>7845923.6399999997</v>
      </c>
      <c r="H63" s="196">
        <v>1006185.4</v>
      </c>
      <c r="I63" s="196">
        <v>4772372.3600000003</v>
      </c>
      <c r="J63" s="196">
        <v>247716.28</v>
      </c>
      <c r="K63" s="196">
        <v>1728007.42</v>
      </c>
      <c r="L63" s="196">
        <v>1087178.1499999999</v>
      </c>
      <c r="M63" s="196">
        <v>1053985.27</v>
      </c>
      <c r="N63" s="196">
        <v>558551.51</v>
      </c>
      <c r="O63" s="196">
        <v>481110.66</v>
      </c>
      <c r="P63" s="196">
        <v>611495.39</v>
      </c>
      <c r="Q63" s="196">
        <v>1246128.48</v>
      </c>
      <c r="R63" s="196">
        <v>1650522.76</v>
      </c>
      <c r="S63" s="196">
        <v>616382.1</v>
      </c>
      <c r="T63" s="196">
        <v>337679.92</v>
      </c>
      <c r="U63" s="196">
        <v>21021446.52</v>
      </c>
      <c r="V63" s="196"/>
      <c r="W63" s="196">
        <v>587415.56999999995</v>
      </c>
      <c r="X63" s="196">
        <v>1066710.71</v>
      </c>
      <c r="Y63" s="228">
        <v>510792.66</v>
      </c>
    </row>
    <row r="64" spans="1:25" ht="15.75" thickBot="1" x14ac:dyDescent="0.3">
      <c r="A64" s="219" t="s">
        <v>265</v>
      </c>
      <c r="B64" s="215"/>
      <c r="C64" s="188">
        <v>20819232.829999998</v>
      </c>
      <c r="D64" s="196">
        <v>50952705.000000007</v>
      </c>
      <c r="E64" s="196">
        <v>18398604.490000002</v>
      </c>
      <c r="F64" s="196">
        <v>15797457.859999999</v>
      </c>
      <c r="G64" s="196">
        <v>94654315.989999995</v>
      </c>
      <c r="H64" s="196">
        <v>11270988.630000001</v>
      </c>
      <c r="I64" s="196">
        <v>45526766.949999996</v>
      </c>
      <c r="J64" s="196">
        <v>4551620.96</v>
      </c>
      <c r="K64" s="196">
        <v>20117982.130000003</v>
      </c>
      <c r="L64" s="196">
        <v>7309646.1699999999</v>
      </c>
      <c r="M64" s="196">
        <v>10881925.4</v>
      </c>
      <c r="N64" s="196">
        <v>4516284.5200000005</v>
      </c>
      <c r="O64" s="196">
        <v>4670724.95</v>
      </c>
      <c r="P64" s="196">
        <v>12394659.529999999</v>
      </c>
      <c r="Q64" s="196">
        <v>12451200.480000004</v>
      </c>
      <c r="R64" s="196">
        <v>21841204.130000003</v>
      </c>
      <c r="S64" s="196">
        <v>7431838.9999999991</v>
      </c>
      <c r="T64" s="196">
        <v>3401490.87</v>
      </c>
      <c r="U64" s="196">
        <v>117916833.56</v>
      </c>
      <c r="V64" s="196"/>
      <c r="W64" s="196">
        <v>5213497.5700000012</v>
      </c>
      <c r="X64" s="196">
        <v>13317972.140000001</v>
      </c>
      <c r="Y64" s="228">
        <v>8881117.1500000004</v>
      </c>
    </row>
    <row r="65" spans="1:25" ht="26.25" thickBot="1" x14ac:dyDescent="0.3">
      <c r="A65" s="219" t="s">
        <v>172</v>
      </c>
      <c r="B65" s="215"/>
      <c r="C65" s="187">
        <v>617724.36</v>
      </c>
      <c r="D65" s="196">
        <v>71366</v>
      </c>
      <c r="E65" s="196">
        <v>957288.06</v>
      </c>
      <c r="F65" s="196">
        <v>0</v>
      </c>
      <c r="G65" s="196">
        <v>7138658.6200000001</v>
      </c>
      <c r="H65" s="196">
        <v>0</v>
      </c>
      <c r="I65" s="196">
        <v>0</v>
      </c>
      <c r="J65" s="196">
        <v>0</v>
      </c>
      <c r="K65" s="196">
        <v>0</v>
      </c>
      <c r="L65" s="196">
        <v>202019</v>
      </c>
      <c r="M65" s="196">
        <v>639914</v>
      </c>
      <c r="N65" s="196">
        <v>54834</v>
      </c>
      <c r="O65" s="196">
        <v>0</v>
      </c>
      <c r="P65" s="196">
        <v>304200.84999999998</v>
      </c>
      <c r="Q65" s="196">
        <v>922869.88</v>
      </c>
      <c r="R65" s="196">
        <v>1225263</v>
      </c>
      <c r="S65" s="196">
        <v>791228</v>
      </c>
      <c r="T65" s="196">
        <v>37252</v>
      </c>
      <c r="U65" s="196">
        <v>2373987.33</v>
      </c>
      <c r="V65" s="196"/>
      <c r="W65" s="196">
        <v>0</v>
      </c>
      <c r="X65" s="196">
        <v>1130977.18</v>
      </c>
      <c r="Y65" s="228">
        <v>904384.57</v>
      </c>
    </row>
    <row r="66" spans="1:25" ht="15.75" thickBot="1" x14ac:dyDescent="0.3">
      <c r="A66" s="219" t="s">
        <v>177</v>
      </c>
      <c r="B66" s="215"/>
      <c r="C66" s="187">
        <v>767329.2</v>
      </c>
      <c r="D66" s="196">
        <v>0</v>
      </c>
      <c r="E66" s="196">
        <v>504467.19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300029.90000000002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456216.11</v>
      </c>
      <c r="R66" s="196">
        <v>862011</v>
      </c>
      <c r="S66" s="196">
        <v>409411.86</v>
      </c>
      <c r="T66" s="196">
        <v>0</v>
      </c>
      <c r="U66" s="196">
        <v>5275594.4000000004</v>
      </c>
      <c r="V66" s="196"/>
      <c r="W66" s="196">
        <v>0</v>
      </c>
      <c r="X66" s="196">
        <v>0</v>
      </c>
      <c r="Y66" s="228">
        <v>280026.8</v>
      </c>
    </row>
    <row r="67" spans="1:25" ht="15.75" thickBot="1" x14ac:dyDescent="0.3">
      <c r="A67" s="219" t="s">
        <v>181</v>
      </c>
      <c r="B67" s="215"/>
      <c r="C67" s="187">
        <v>372622.64</v>
      </c>
      <c r="D67" s="196">
        <v>447967</v>
      </c>
      <c r="E67" s="196">
        <v>412476.14</v>
      </c>
      <c r="F67" s="196">
        <v>860416.65</v>
      </c>
      <c r="G67" s="196">
        <v>10315479.810000001</v>
      </c>
      <c r="H67" s="196">
        <v>357271.88</v>
      </c>
      <c r="I67" s="196">
        <v>473600</v>
      </c>
      <c r="J67" s="196">
        <v>42760</v>
      </c>
      <c r="K67" s="196">
        <v>155987.20000000001</v>
      </c>
      <c r="L67" s="196">
        <v>495481.86</v>
      </c>
      <c r="M67" s="196">
        <v>908398.48</v>
      </c>
      <c r="N67" s="196">
        <v>110207.23</v>
      </c>
      <c r="O67" s="196">
        <v>57086</v>
      </c>
      <c r="P67" s="196">
        <v>36347.17</v>
      </c>
      <c r="Q67" s="196">
        <v>571485.12</v>
      </c>
      <c r="R67" s="196">
        <v>227145</v>
      </c>
      <c r="S67" s="196">
        <v>96789</v>
      </c>
      <c r="T67" s="196">
        <v>264087.96999999997</v>
      </c>
      <c r="U67" s="196">
        <v>3485594.61</v>
      </c>
      <c r="V67" s="196"/>
      <c r="W67" s="196">
        <v>74275</v>
      </c>
      <c r="X67" s="196">
        <v>90727.8</v>
      </c>
      <c r="Y67" s="228">
        <v>129701</v>
      </c>
    </row>
    <row r="68" spans="1:25" ht="15.75" thickBot="1" x14ac:dyDescent="0.3">
      <c r="A68" s="219" t="s">
        <v>182</v>
      </c>
      <c r="B68" s="215"/>
      <c r="C68" s="187">
        <v>677256</v>
      </c>
      <c r="D68" s="196">
        <v>948309</v>
      </c>
      <c r="E68" s="196">
        <v>1178312</v>
      </c>
      <c r="F68" s="196">
        <v>836344</v>
      </c>
      <c r="G68" s="196">
        <v>4584760</v>
      </c>
      <c r="H68" s="196">
        <v>145409</v>
      </c>
      <c r="I68" s="196">
        <v>1781778</v>
      </c>
      <c r="J68" s="196">
        <v>0</v>
      </c>
      <c r="K68" s="196">
        <v>0</v>
      </c>
      <c r="L68" s="196">
        <v>0</v>
      </c>
      <c r="M68" s="196">
        <v>357153.98</v>
      </c>
      <c r="N68" s="196">
        <v>62493</v>
      </c>
      <c r="O68" s="196">
        <v>0</v>
      </c>
      <c r="P68" s="196">
        <v>538066</v>
      </c>
      <c r="Q68" s="196">
        <v>229660</v>
      </c>
      <c r="R68" s="196">
        <v>2435063</v>
      </c>
      <c r="S68" s="196">
        <v>54568</v>
      </c>
      <c r="T68" s="196">
        <v>173304</v>
      </c>
      <c r="U68" s="196">
        <v>5979153</v>
      </c>
      <c r="V68" s="196"/>
      <c r="W68" s="196">
        <v>47626</v>
      </c>
      <c r="X68" s="196">
        <v>0</v>
      </c>
      <c r="Y68" s="228">
        <v>190317</v>
      </c>
    </row>
    <row r="69" spans="1:25" ht="15.75" thickBot="1" x14ac:dyDescent="0.3">
      <c r="A69" s="219" t="s">
        <v>189</v>
      </c>
      <c r="B69" s="215"/>
      <c r="C69" s="187">
        <v>0</v>
      </c>
      <c r="D69" s="196">
        <v>0</v>
      </c>
      <c r="E69" s="196">
        <v>95780</v>
      </c>
      <c r="F69" s="196">
        <v>19390</v>
      </c>
      <c r="G69" s="196">
        <v>1632735.79</v>
      </c>
      <c r="H69" s="196">
        <v>47618.73</v>
      </c>
      <c r="I69" s="196">
        <v>0</v>
      </c>
      <c r="J69" s="196">
        <v>0</v>
      </c>
      <c r="K69" s="196">
        <v>10000</v>
      </c>
      <c r="L69" s="196">
        <v>0</v>
      </c>
      <c r="M69" s="196">
        <v>297778.88</v>
      </c>
      <c r="N69" s="196">
        <v>100845.9</v>
      </c>
      <c r="O69" s="196">
        <v>0</v>
      </c>
      <c r="P69" s="196">
        <v>80168</v>
      </c>
      <c r="Q69" s="196">
        <v>137541.20000000001</v>
      </c>
      <c r="R69" s="196">
        <v>0</v>
      </c>
      <c r="S69" s="196">
        <v>0</v>
      </c>
      <c r="T69" s="196">
        <v>54493.08</v>
      </c>
      <c r="U69" s="196">
        <v>5577279.0099999998</v>
      </c>
      <c r="V69" s="196"/>
      <c r="W69" s="196">
        <v>88664.47</v>
      </c>
      <c r="X69" s="196">
        <v>209053.68</v>
      </c>
      <c r="Y69" s="228">
        <v>0</v>
      </c>
    </row>
    <row r="70" spans="1:25" ht="15.75" thickBot="1" x14ac:dyDescent="0.3">
      <c r="A70" s="219" t="s">
        <v>190</v>
      </c>
      <c r="B70" s="215"/>
      <c r="C70" s="187">
        <v>15414911.800000001</v>
      </c>
      <c r="D70" s="196">
        <v>37967695</v>
      </c>
      <c r="E70" s="196">
        <v>18299981.689999998</v>
      </c>
      <c r="F70" s="196">
        <v>14284211.890000001</v>
      </c>
      <c r="G70" s="196">
        <v>81135074.460000008</v>
      </c>
      <c r="H70" s="196">
        <v>12074966.399999999</v>
      </c>
      <c r="I70" s="196">
        <v>37833713.269999996</v>
      </c>
      <c r="J70" s="196">
        <v>3963230.81</v>
      </c>
      <c r="K70" s="196">
        <v>22131327.519999992</v>
      </c>
      <c r="L70" s="196">
        <v>6524165.5300000003</v>
      </c>
      <c r="M70" s="196">
        <v>10767827.020000003</v>
      </c>
      <c r="N70" s="196">
        <v>4206704.46</v>
      </c>
      <c r="O70" s="196">
        <v>5789141</v>
      </c>
      <c r="P70" s="196">
        <v>12109778.970000001</v>
      </c>
      <c r="Q70" s="196">
        <v>12813150.949999997</v>
      </c>
      <c r="R70" s="196">
        <v>21954134.719999999</v>
      </c>
      <c r="S70" s="196">
        <v>7244033.4000000004</v>
      </c>
      <c r="T70" s="196">
        <v>5812661.7200000007</v>
      </c>
      <c r="U70" s="196">
        <v>109867996.59000002</v>
      </c>
      <c r="V70" s="196"/>
      <c r="W70" s="196">
        <v>6017232.4299999988</v>
      </c>
      <c r="X70" s="196">
        <v>13668009.82</v>
      </c>
      <c r="Y70" s="228">
        <v>8728513.7699999996</v>
      </c>
    </row>
    <row r="71" spans="1:25" ht="15.75" thickBot="1" x14ac:dyDescent="0.3">
      <c r="A71" s="219" t="s">
        <v>196</v>
      </c>
      <c r="B71" s="215"/>
      <c r="C71" s="187">
        <v>641</v>
      </c>
      <c r="D71" s="196">
        <v>71</v>
      </c>
      <c r="E71" s="196">
        <v>198</v>
      </c>
      <c r="F71" s="196">
        <v>4059</v>
      </c>
      <c r="G71" s="196">
        <v>1570</v>
      </c>
      <c r="H71" s="196">
        <v>1359</v>
      </c>
      <c r="I71" s="196">
        <v>10649</v>
      </c>
      <c r="J71" s="196">
        <v>1943</v>
      </c>
      <c r="K71" s="196">
        <v>26728</v>
      </c>
      <c r="L71" s="196">
        <v>2081</v>
      </c>
      <c r="M71" s="196">
        <v>455</v>
      </c>
      <c r="N71" s="196">
        <v>78</v>
      </c>
      <c r="O71" s="196">
        <v>345</v>
      </c>
      <c r="P71" s="196">
        <v>598</v>
      </c>
      <c r="Q71" s="196">
        <v>6701</v>
      </c>
      <c r="R71" s="196">
        <v>125</v>
      </c>
      <c r="S71" s="196">
        <v>0</v>
      </c>
      <c r="T71" s="196">
        <v>50</v>
      </c>
      <c r="U71" s="196">
        <v>139</v>
      </c>
      <c r="V71" s="196"/>
      <c r="W71" s="196">
        <v>585</v>
      </c>
      <c r="X71" s="196">
        <v>2427</v>
      </c>
      <c r="Y71" s="228">
        <v>819</v>
      </c>
    </row>
    <row r="72" spans="1:25" ht="15.75" thickBot="1" x14ac:dyDescent="0.3">
      <c r="A72" s="219" t="s">
        <v>1572</v>
      </c>
      <c r="B72" s="215"/>
      <c r="C72" s="187">
        <v>1308</v>
      </c>
      <c r="D72" s="196">
        <v>0</v>
      </c>
      <c r="E72" s="196">
        <v>5346</v>
      </c>
      <c r="F72" s="196">
        <v>28030</v>
      </c>
      <c r="G72" s="196">
        <v>6215</v>
      </c>
      <c r="H72" s="196">
        <v>1594</v>
      </c>
      <c r="I72" s="196">
        <v>143117</v>
      </c>
      <c r="J72" s="196">
        <v>29145</v>
      </c>
      <c r="K72" s="196">
        <v>378970</v>
      </c>
      <c r="L72" s="196">
        <v>22596</v>
      </c>
      <c r="M72" s="196">
        <v>4550</v>
      </c>
      <c r="N72" s="196">
        <v>0</v>
      </c>
      <c r="O72" s="196">
        <v>0</v>
      </c>
      <c r="P72" s="196">
        <v>0</v>
      </c>
      <c r="Q72" s="196">
        <v>38760</v>
      </c>
      <c r="R72" s="196">
        <v>0</v>
      </c>
      <c r="S72" s="196">
        <v>0</v>
      </c>
      <c r="T72" s="196">
        <v>2000</v>
      </c>
      <c r="U72" s="196">
        <v>1435</v>
      </c>
      <c r="V72" s="196"/>
      <c r="W72" s="196">
        <v>1125</v>
      </c>
      <c r="X72" s="196">
        <v>12804</v>
      </c>
      <c r="Y72" s="228">
        <v>0</v>
      </c>
    </row>
    <row r="73" spans="1:25" ht="15.75" thickBot="1" x14ac:dyDescent="0.3">
      <c r="A73" s="219" t="s">
        <v>261</v>
      </c>
      <c r="B73" s="215"/>
      <c r="C73" s="185">
        <v>14686</v>
      </c>
      <c r="D73" s="197">
        <v>12286</v>
      </c>
      <c r="E73" s="197">
        <v>11126</v>
      </c>
      <c r="F73" s="197">
        <v>13209</v>
      </c>
      <c r="G73" s="197">
        <v>28488</v>
      </c>
      <c r="H73" s="197">
        <v>5138</v>
      </c>
      <c r="I73" s="197">
        <v>6188</v>
      </c>
      <c r="J73" s="197">
        <v>2643</v>
      </c>
      <c r="K73" s="197">
        <v>2766</v>
      </c>
      <c r="L73" s="197">
        <v>5692</v>
      </c>
      <c r="M73" s="197">
        <v>285</v>
      </c>
      <c r="N73" s="197">
        <v>2679</v>
      </c>
      <c r="O73" s="197">
        <v>4503</v>
      </c>
      <c r="P73" s="197">
        <v>2987</v>
      </c>
      <c r="Q73" s="197">
        <v>3182</v>
      </c>
      <c r="R73" s="197">
        <v>6670</v>
      </c>
      <c r="S73" s="197">
        <v>2930</v>
      </c>
      <c r="T73" s="197">
        <v>3025</v>
      </c>
      <c r="U73" s="197">
        <v>0</v>
      </c>
      <c r="V73" s="197"/>
      <c r="W73" s="197">
        <v>4686</v>
      </c>
      <c r="X73" s="197">
        <v>2110</v>
      </c>
      <c r="Y73" s="229">
        <v>2265</v>
      </c>
    </row>
    <row r="74" spans="1:25" ht="26.25" thickBot="1" x14ac:dyDescent="0.3">
      <c r="A74" s="219" t="s">
        <v>262</v>
      </c>
      <c r="B74" s="215"/>
      <c r="C74" s="185">
        <v>265385</v>
      </c>
      <c r="D74" s="197">
        <v>221148</v>
      </c>
      <c r="E74" s="197">
        <v>283572</v>
      </c>
      <c r="F74" s="197">
        <v>202627</v>
      </c>
      <c r="G74" s="197">
        <v>512515</v>
      </c>
      <c r="H74" s="197">
        <v>102760</v>
      </c>
      <c r="I74" s="197">
        <v>78456</v>
      </c>
      <c r="J74" s="197">
        <v>39483</v>
      </c>
      <c r="K74" s="197">
        <v>0</v>
      </c>
      <c r="L74" s="197">
        <v>69062</v>
      </c>
      <c r="M74" s="197">
        <v>5645</v>
      </c>
      <c r="N74" s="197">
        <v>45425</v>
      </c>
      <c r="O74" s="197">
        <v>90865</v>
      </c>
      <c r="P74" s="197">
        <v>53375</v>
      </c>
      <c r="Q74" s="197">
        <v>47428</v>
      </c>
      <c r="R74" s="197">
        <v>102423</v>
      </c>
      <c r="S74" s="197">
        <v>87720</v>
      </c>
      <c r="T74" s="197">
        <v>62645</v>
      </c>
      <c r="U74" s="197">
        <v>0</v>
      </c>
      <c r="V74" s="197"/>
      <c r="W74" s="197">
        <v>116660</v>
      </c>
      <c r="X74" s="197">
        <v>32848</v>
      </c>
      <c r="Y74" s="229">
        <v>44895</v>
      </c>
    </row>
    <row r="75" spans="1:25" ht="15.75" thickBot="1" x14ac:dyDescent="0.3">
      <c r="A75" s="219" t="s">
        <v>257</v>
      </c>
      <c r="B75" s="215"/>
      <c r="C75" s="185">
        <v>974</v>
      </c>
      <c r="D75" s="197">
        <v>0</v>
      </c>
      <c r="E75" s="197">
        <v>1396</v>
      </c>
      <c r="F75" s="197">
        <v>1031</v>
      </c>
      <c r="G75" s="197">
        <v>1622</v>
      </c>
      <c r="H75" s="197">
        <v>223</v>
      </c>
      <c r="I75" s="197">
        <v>232</v>
      </c>
      <c r="J75" s="197">
        <v>142</v>
      </c>
      <c r="K75" s="197">
        <v>68</v>
      </c>
      <c r="L75" s="197">
        <v>170</v>
      </c>
      <c r="M75" s="197">
        <v>20</v>
      </c>
      <c r="N75" s="197">
        <v>96</v>
      </c>
      <c r="O75" s="197">
        <v>702</v>
      </c>
      <c r="P75" s="197">
        <v>656</v>
      </c>
      <c r="Q75" s="197">
        <v>213</v>
      </c>
      <c r="R75" s="197">
        <v>30</v>
      </c>
      <c r="S75" s="197">
        <v>248</v>
      </c>
      <c r="T75" s="197">
        <v>141</v>
      </c>
      <c r="U75" s="197">
        <v>0</v>
      </c>
      <c r="V75" s="197"/>
      <c r="W75" s="197">
        <v>189</v>
      </c>
      <c r="X75" s="197">
        <v>173</v>
      </c>
      <c r="Y75" s="229">
        <v>26</v>
      </c>
    </row>
    <row r="76" spans="1:25" ht="26.25" thickBot="1" x14ac:dyDescent="0.3">
      <c r="A76" s="219" t="s">
        <v>258</v>
      </c>
      <c r="B76" s="215"/>
      <c r="C76" s="185">
        <v>13890</v>
      </c>
      <c r="D76" s="197">
        <v>0</v>
      </c>
      <c r="E76" s="197">
        <v>42841</v>
      </c>
      <c r="F76" s="197">
        <v>18551</v>
      </c>
      <c r="G76" s="197">
        <v>44745</v>
      </c>
      <c r="H76" s="197">
        <v>5346</v>
      </c>
      <c r="I76" s="197">
        <v>3069</v>
      </c>
      <c r="J76" s="197">
        <v>3200</v>
      </c>
      <c r="K76" s="197">
        <v>0</v>
      </c>
      <c r="L76" s="197">
        <v>3642</v>
      </c>
      <c r="M76" s="197">
        <v>355</v>
      </c>
      <c r="N76" s="197">
        <v>1640</v>
      </c>
      <c r="O76" s="197">
        <v>19805</v>
      </c>
      <c r="P76" s="197">
        <v>13325</v>
      </c>
      <c r="Q76" s="197">
        <v>2848</v>
      </c>
      <c r="R76" s="197">
        <v>605</v>
      </c>
      <c r="S76" s="197">
        <v>13740</v>
      </c>
      <c r="T76" s="197">
        <v>3605</v>
      </c>
      <c r="U76" s="197">
        <v>0</v>
      </c>
      <c r="V76" s="197"/>
      <c r="W76" s="197">
        <v>4375</v>
      </c>
      <c r="X76" s="197">
        <v>2855</v>
      </c>
      <c r="Y76" s="229">
        <v>550</v>
      </c>
    </row>
    <row r="77" spans="1:25" ht="26.25" thickBot="1" x14ac:dyDescent="0.3">
      <c r="A77" s="219" t="s">
        <v>259</v>
      </c>
      <c r="B77" s="215"/>
      <c r="C77" s="185">
        <v>15660</v>
      </c>
      <c r="D77" s="197">
        <v>12286</v>
      </c>
      <c r="E77" s="197">
        <v>12522</v>
      </c>
      <c r="F77" s="197">
        <v>14240</v>
      </c>
      <c r="G77" s="197">
        <v>30110</v>
      </c>
      <c r="H77" s="197">
        <v>5361</v>
      </c>
      <c r="I77" s="197">
        <v>6420</v>
      </c>
      <c r="J77" s="197">
        <v>2785</v>
      </c>
      <c r="K77" s="197">
        <v>2834</v>
      </c>
      <c r="L77" s="197">
        <v>5862</v>
      </c>
      <c r="M77" s="197">
        <v>305</v>
      </c>
      <c r="N77" s="197">
        <v>2775</v>
      </c>
      <c r="O77" s="197">
        <v>5205</v>
      </c>
      <c r="P77" s="197">
        <v>3643</v>
      </c>
      <c r="Q77" s="197">
        <v>3395</v>
      </c>
      <c r="R77" s="197">
        <v>6700</v>
      </c>
      <c r="S77" s="197">
        <v>3178</v>
      </c>
      <c r="T77" s="197">
        <v>3166</v>
      </c>
      <c r="U77" s="197">
        <v>0</v>
      </c>
      <c r="V77" s="197"/>
      <c r="W77" s="197">
        <v>4875</v>
      </c>
      <c r="X77" s="197">
        <v>2283</v>
      </c>
      <c r="Y77" s="229">
        <v>2291</v>
      </c>
    </row>
    <row r="78" spans="1:25" ht="26.25" thickBot="1" x14ac:dyDescent="0.3">
      <c r="A78" s="219" t="s">
        <v>1573</v>
      </c>
      <c r="B78" s="215"/>
      <c r="C78" s="185">
        <v>279275</v>
      </c>
      <c r="D78" s="197">
        <v>221148</v>
      </c>
      <c r="E78" s="197">
        <v>326413</v>
      </c>
      <c r="F78" s="197">
        <v>221178</v>
      </c>
      <c r="G78" s="197">
        <v>557260</v>
      </c>
      <c r="H78" s="197">
        <v>108106</v>
      </c>
      <c r="I78" s="197">
        <v>81525</v>
      </c>
      <c r="J78" s="197">
        <v>42683</v>
      </c>
      <c r="K78" s="197">
        <v>0</v>
      </c>
      <c r="L78" s="197">
        <v>72704</v>
      </c>
      <c r="M78" s="197">
        <v>6000</v>
      </c>
      <c r="N78" s="197">
        <v>47065</v>
      </c>
      <c r="O78" s="197">
        <v>110670</v>
      </c>
      <c r="P78" s="197">
        <v>66700</v>
      </c>
      <c r="Q78" s="197">
        <v>50276</v>
      </c>
      <c r="R78" s="197">
        <v>103028</v>
      </c>
      <c r="S78" s="197">
        <v>101460</v>
      </c>
      <c r="T78" s="197">
        <v>66250</v>
      </c>
      <c r="U78" s="197">
        <v>0</v>
      </c>
      <c r="V78" s="197"/>
      <c r="W78" s="197">
        <v>121035</v>
      </c>
      <c r="X78" s="197">
        <v>35703</v>
      </c>
      <c r="Y78" s="229">
        <v>45445</v>
      </c>
    </row>
    <row r="79" spans="1:25" ht="15.75" thickBot="1" x14ac:dyDescent="0.3">
      <c r="A79" s="219" t="s">
        <v>1270</v>
      </c>
      <c r="B79" s="215"/>
      <c r="C79" s="185">
        <v>21600041.760000002</v>
      </c>
      <c r="D79" s="197">
        <v>23594280.120000001</v>
      </c>
      <c r="E79" s="197">
        <v>17440643.52</v>
      </c>
      <c r="F79" s="197">
        <v>13771081.560000001</v>
      </c>
      <c r="G79" s="197">
        <v>53413771.200000003</v>
      </c>
      <c r="H79" s="197">
        <v>6410277.4800000004</v>
      </c>
      <c r="I79" s="197">
        <v>12790331.16</v>
      </c>
      <c r="J79" s="197">
        <v>1717351.1999999997</v>
      </c>
      <c r="K79" s="197">
        <v>3847766.04</v>
      </c>
      <c r="L79" s="197">
        <v>7143075.7199999997</v>
      </c>
      <c r="M79" s="197">
        <v>530912.64</v>
      </c>
      <c r="N79" s="197">
        <v>3257292.9600000004</v>
      </c>
      <c r="O79" s="197">
        <v>7475350.8000000007</v>
      </c>
      <c r="P79" s="197">
        <v>7042876.7999999998</v>
      </c>
      <c r="Q79" s="197">
        <v>4520917.5599999996</v>
      </c>
      <c r="R79" s="197">
        <v>11040816.719999999</v>
      </c>
      <c r="S79" s="197">
        <v>5270811.4800000004</v>
      </c>
      <c r="T79" s="197">
        <v>3343093.6799999997</v>
      </c>
      <c r="U79" s="197">
        <v>0</v>
      </c>
      <c r="V79" s="197"/>
      <c r="W79" s="197">
        <v>5229563.5200000005</v>
      </c>
      <c r="X79" s="197">
        <v>3968461.68</v>
      </c>
      <c r="Y79" s="229">
        <v>4547739.7199999988</v>
      </c>
    </row>
    <row r="80" spans="1:25" ht="15.75" thickBot="1" x14ac:dyDescent="0.3">
      <c r="A80" s="219" t="s">
        <v>1271</v>
      </c>
      <c r="B80" s="215"/>
      <c r="C80" s="185">
        <v>4320008.3520000009</v>
      </c>
      <c r="D80" s="197">
        <v>4718856.0240000002</v>
      </c>
      <c r="E80" s="197">
        <v>3488128.7040000004</v>
      </c>
      <c r="F80" s="197">
        <v>2754216.3120000004</v>
      </c>
      <c r="G80" s="197">
        <v>10682754.240000002</v>
      </c>
      <c r="H80" s="197">
        <v>1282055.4960000003</v>
      </c>
      <c r="I80" s="197">
        <v>2558066.2320000003</v>
      </c>
      <c r="J80" s="197">
        <v>343470.23999999993</v>
      </c>
      <c r="K80" s="197">
        <v>769553.2080000001</v>
      </c>
      <c r="L80" s="197">
        <v>1428615.1440000001</v>
      </c>
      <c r="M80" s="197">
        <v>106182.52800000001</v>
      </c>
      <c r="N80" s="197">
        <v>651458.59200000006</v>
      </c>
      <c r="O80" s="197">
        <v>1495070.1600000001</v>
      </c>
      <c r="P80" s="197">
        <v>1408575.3599999999</v>
      </c>
      <c r="Q80" s="197">
        <v>904183.51199999999</v>
      </c>
      <c r="R80" s="197">
        <v>2208163.3439999996</v>
      </c>
      <c r="S80" s="197">
        <v>1054162.2960000001</v>
      </c>
      <c r="T80" s="197">
        <v>668618.73600000003</v>
      </c>
      <c r="U80" s="197">
        <v>0</v>
      </c>
      <c r="V80" s="197"/>
      <c r="W80" s="197">
        <v>1045912.7040000001</v>
      </c>
      <c r="X80" s="197">
        <v>793692.33600000001</v>
      </c>
      <c r="Y80" s="229">
        <v>909547.9439999999</v>
      </c>
    </row>
    <row r="81" spans="1:25" ht="15.75" thickBot="1" x14ac:dyDescent="0.3">
      <c r="A81" s="219" t="s">
        <v>1272</v>
      </c>
      <c r="B81" s="215"/>
      <c r="C81" s="185">
        <v>777601.50335999997</v>
      </c>
      <c r="D81" s="197">
        <v>849394.08432000002</v>
      </c>
      <c r="E81" s="197">
        <v>627863.16671999998</v>
      </c>
      <c r="F81" s="197">
        <v>495758.93615999998</v>
      </c>
      <c r="G81" s="197">
        <v>1922895.7632000002</v>
      </c>
      <c r="H81" s="197">
        <v>230769.98928000001</v>
      </c>
      <c r="I81" s="197">
        <v>460451.92176000006</v>
      </c>
      <c r="J81" s="197">
        <v>61824.643199999991</v>
      </c>
      <c r="K81" s="197">
        <v>138519.57743999999</v>
      </c>
      <c r="L81" s="197">
        <v>257150.72592</v>
      </c>
      <c r="M81" s="197">
        <v>19112.855039999999</v>
      </c>
      <c r="N81" s="197">
        <v>117262.54655999999</v>
      </c>
      <c r="O81" s="197">
        <v>269112.62879999995</v>
      </c>
      <c r="P81" s="197">
        <v>253543.56479999996</v>
      </c>
      <c r="Q81" s="197">
        <v>162753.03215999997</v>
      </c>
      <c r="R81" s="197">
        <v>397469.40191999992</v>
      </c>
      <c r="S81" s="197">
        <v>189749.21328000003</v>
      </c>
      <c r="T81" s="197">
        <v>120351.37248000001</v>
      </c>
      <c r="U81" s="197">
        <v>0</v>
      </c>
      <c r="V81" s="197"/>
      <c r="W81" s="197">
        <v>188264.28672000003</v>
      </c>
      <c r="X81" s="197">
        <v>142864.62047999998</v>
      </c>
      <c r="Y81" s="229">
        <v>163718.62991999998</v>
      </c>
    </row>
    <row r="82" spans="1:25" ht="15.75" thickBot="1" x14ac:dyDescent="0.3">
      <c r="A82" s="219" t="s">
        <v>1273</v>
      </c>
      <c r="B82" s="215"/>
      <c r="C82" s="185">
        <v>26697651.615359999</v>
      </c>
      <c r="D82" s="197">
        <v>29162530.228320003</v>
      </c>
      <c r="E82" s="197">
        <v>21556635.390720002</v>
      </c>
      <c r="F82" s="197">
        <v>17021056.80816</v>
      </c>
      <c r="G82" s="197">
        <v>66019421.203200012</v>
      </c>
      <c r="H82" s="197">
        <v>7923102.9652800001</v>
      </c>
      <c r="I82" s="197">
        <v>15808849.313759999</v>
      </c>
      <c r="J82" s="197">
        <v>2122646.0831999998</v>
      </c>
      <c r="K82" s="197">
        <v>4755838.8254399998</v>
      </c>
      <c r="L82" s="197">
        <v>8828841.5899199992</v>
      </c>
      <c r="M82" s="197">
        <v>656208.02304</v>
      </c>
      <c r="N82" s="197">
        <v>4026014.0985600003</v>
      </c>
      <c r="O82" s="197">
        <v>9239533.5888</v>
      </c>
      <c r="P82" s="197">
        <v>8704995.7248</v>
      </c>
      <c r="Q82" s="197">
        <v>5587854.1041599996</v>
      </c>
      <c r="R82" s="197">
        <v>13646449.465919998</v>
      </c>
      <c r="S82" s="197">
        <v>6514722.9892800022</v>
      </c>
      <c r="T82" s="197">
        <v>4132063.7884800006</v>
      </c>
      <c r="U82" s="197">
        <v>0</v>
      </c>
      <c r="V82" s="197"/>
      <c r="W82" s="197">
        <v>6463740.5107199997</v>
      </c>
      <c r="X82" s="197">
        <v>4905018.6364800008</v>
      </c>
      <c r="Y82" s="229">
        <v>5621006.2939199992</v>
      </c>
    </row>
    <row r="83" spans="1:25" ht="15.75" thickBot="1" x14ac:dyDescent="0.3">
      <c r="A83" s="219" t="s">
        <v>1274</v>
      </c>
      <c r="B83" s="215"/>
      <c r="C83" s="185">
        <v>890</v>
      </c>
      <c r="D83" s="197">
        <v>8903</v>
      </c>
      <c r="E83" s="197">
        <v>270</v>
      </c>
      <c r="F83" s="197">
        <v>111</v>
      </c>
      <c r="G83" s="197">
        <v>8908</v>
      </c>
      <c r="H83" s="197">
        <v>1547</v>
      </c>
      <c r="I83" s="197">
        <v>2224</v>
      </c>
      <c r="J83" s="197">
        <v>0</v>
      </c>
      <c r="K83" s="197">
        <v>0</v>
      </c>
      <c r="L83" s="197">
        <v>3</v>
      </c>
      <c r="M83" s="197">
        <v>4754</v>
      </c>
      <c r="N83" s="197">
        <v>601</v>
      </c>
      <c r="O83" s="197">
        <v>0</v>
      </c>
      <c r="P83" s="197">
        <v>2755</v>
      </c>
      <c r="Q83" s="197">
        <v>0</v>
      </c>
      <c r="R83" s="197">
        <v>1216</v>
      </c>
      <c r="S83" s="197">
        <v>0</v>
      </c>
      <c r="T83" s="197">
        <v>0</v>
      </c>
      <c r="U83" s="197">
        <v>41628</v>
      </c>
      <c r="V83" s="197"/>
      <c r="W83" s="197">
        <v>0</v>
      </c>
      <c r="X83" s="197">
        <v>2688</v>
      </c>
      <c r="Y83" s="229">
        <v>957</v>
      </c>
    </row>
    <row r="84" spans="1:25" ht="15.75" thickBot="1" x14ac:dyDescent="0.3">
      <c r="A84" s="219" t="s">
        <v>1574</v>
      </c>
      <c r="B84" s="215"/>
      <c r="C84" s="185">
        <v>17247</v>
      </c>
      <c r="D84" s="197">
        <v>293285</v>
      </c>
      <c r="E84" s="197">
        <v>12770</v>
      </c>
      <c r="F84" s="197">
        <v>4471</v>
      </c>
      <c r="G84" s="197">
        <v>151793</v>
      </c>
      <c r="H84" s="197">
        <v>34448</v>
      </c>
      <c r="I84" s="197">
        <v>63772</v>
      </c>
      <c r="J84" s="197">
        <v>0</v>
      </c>
      <c r="K84" s="197">
        <v>0</v>
      </c>
      <c r="L84" s="197">
        <v>152</v>
      </c>
      <c r="M84" s="197">
        <v>74129</v>
      </c>
      <c r="N84" s="197">
        <v>14361</v>
      </c>
      <c r="O84" s="197">
        <v>0</v>
      </c>
      <c r="P84" s="197">
        <v>24507</v>
      </c>
      <c r="Q84" s="197">
        <v>0</v>
      </c>
      <c r="R84" s="197">
        <v>22790</v>
      </c>
      <c r="S84" s="197">
        <v>0</v>
      </c>
      <c r="T84" s="197">
        <v>0</v>
      </c>
      <c r="U84" s="197">
        <v>599132</v>
      </c>
      <c r="V84" s="197"/>
      <c r="W84" s="197">
        <v>0</v>
      </c>
      <c r="X84" s="197">
        <v>49238</v>
      </c>
      <c r="Y84" s="229">
        <v>14334</v>
      </c>
    </row>
    <row r="85" spans="1:25" ht="15.75" thickBot="1" x14ac:dyDescent="0.3">
      <c r="A85" s="219" t="s">
        <v>266</v>
      </c>
      <c r="B85" s="215"/>
      <c r="C85" s="189">
        <v>17191</v>
      </c>
      <c r="D85" s="198">
        <v>21260</v>
      </c>
      <c r="E85" s="198">
        <v>12990</v>
      </c>
      <c r="F85" s="198">
        <v>18410</v>
      </c>
      <c r="G85" s="198">
        <v>40588</v>
      </c>
      <c r="H85" s="198">
        <v>8267</v>
      </c>
      <c r="I85" s="198">
        <v>19293</v>
      </c>
      <c r="J85" s="198">
        <v>4728</v>
      </c>
      <c r="K85" s="198">
        <v>29562</v>
      </c>
      <c r="L85" s="198">
        <v>7946</v>
      </c>
      <c r="M85" s="198">
        <v>5514</v>
      </c>
      <c r="N85" s="198">
        <v>3454</v>
      </c>
      <c r="O85" s="198">
        <v>5550</v>
      </c>
      <c r="P85" s="198">
        <v>6996</v>
      </c>
      <c r="Q85" s="198">
        <v>10096</v>
      </c>
      <c r="R85" s="198">
        <v>8041</v>
      </c>
      <c r="S85" s="198">
        <v>3178</v>
      </c>
      <c r="T85" s="198">
        <v>3216</v>
      </c>
      <c r="U85" s="198">
        <v>41767</v>
      </c>
      <c r="V85" s="198"/>
      <c r="W85" s="198">
        <v>5460</v>
      </c>
      <c r="X85" s="198">
        <v>7398</v>
      </c>
      <c r="Y85" s="230">
        <v>4067</v>
      </c>
    </row>
    <row r="86" spans="1:25" ht="26.25" thickBot="1" x14ac:dyDescent="0.3">
      <c r="A86" s="219" t="s">
        <v>234</v>
      </c>
      <c r="B86" s="215"/>
      <c r="C86" s="184">
        <v>1</v>
      </c>
      <c r="D86" s="192">
        <v>8</v>
      </c>
      <c r="E86" s="192">
        <v>13</v>
      </c>
      <c r="F86" s="192">
        <v>3</v>
      </c>
      <c r="G86" s="192">
        <v>24</v>
      </c>
      <c r="H86" s="192">
        <v>21</v>
      </c>
      <c r="I86" s="192">
        <v>9</v>
      </c>
      <c r="J86" s="192">
        <v>4</v>
      </c>
      <c r="K86" s="192">
        <v>21</v>
      </c>
      <c r="L86" s="192">
        <v>6</v>
      </c>
      <c r="M86" s="192">
        <v>9</v>
      </c>
      <c r="N86" s="192">
        <v>2</v>
      </c>
      <c r="O86" s="192">
        <v>18</v>
      </c>
      <c r="P86" s="192">
        <v>7</v>
      </c>
      <c r="Q86" s="192">
        <v>20</v>
      </c>
      <c r="R86" s="192">
        <v>6</v>
      </c>
      <c r="S86" s="192">
        <v>2</v>
      </c>
      <c r="T86" s="192">
        <v>15</v>
      </c>
      <c r="U86" s="192">
        <v>34</v>
      </c>
      <c r="V86" s="192"/>
      <c r="W86" s="192">
        <v>10</v>
      </c>
      <c r="X86" s="192">
        <v>16</v>
      </c>
      <c r="Y86" s="226">
        <v>5</v>
      </c>
    </row>
    <row r="87" spans="1:25" ht="15.75" thickBot="1" x14ac:dyDescent="0.3">
      <c r="A87" s="219" t="s">
        <v>235</v>
      </c>
      <c r="B87" s="215"/>
      <c r="C87" s="184">
        <v>4</v>
      </c>
      <c r="D87" s="192">
        <v>4</v>
      </c>
      <c r="E87" s="192">
        <v>3</v>
      </c>
      <c r="F87" s="192">
        <v>2</v>
      </c>
      <c r="G87" s="192">
        <v>2</v>
      </c>
      <c r="H87" s="192">
        <v>0</v>
      </c>
      <c r="I87" s="192">
        <v>4</v>
      </c>
      <c r="J87" s="192">
        <v>5</v>
      </c>
      <c r="K87" s="192">
        <v>11</v>
      </c>
      <c r="L87" s="192">
        <v>2</v>
      </c>
      <c r="M87" s="192">
        <v>1</v>
      </c>
      <c r="N87" s="192">
        <v>3</v>
      </c>
      <c r="O87" s="192">
        <v>2</v>
      </c>
      <c r="P87" s="192">
        <v>1</v>
      </c>
      <c r="Q87" s="192">
        <v>1</v>
      </c>
      <c r="R87" s="192">
        <v>4</v>
      </c>
      <c r="S87" s="192">
        <v>1</v>
      </c>
      <c r="T87" s="192">
        <v>2</v>
      </c>
      <c r="U87" s="192">
        <v>3</v>
      </c>
      <c r="V87" s="192"/>
      <c r="W87" s="192">
        <v>1</v>
      </c>
      <c r="X87" s="192">
        <v>2</v>
      </c>
      <c r="Y87" s="226">
        <v>1</v>
      </c>
    </row>
    <row r="88" spans="1:25" ht="15.75" thickBot="1" x14ac:dyDescent="0.3">
      <c r="A88" s="219" t="s">
        <v>1279</v>
      </c>
      <c r="B88" s="215"/>
      <c r="C88" s="184">
        <v>154</v>
      </c>
      <c r="D88" s="192">
        <v>160</v>
      </c>
      <c r="E88" s="192">
        <v>76</v>
      </c>
      <c r="F88" s="192">
        <v>82</v>
      </c>
      <c r="G88" s="192">
        <v>202</v>
      </c>
      <c r="H88" s="192">
        <v>0</v>
      </c>
      <c r="I88" s="192">
        <v>124</v>
      </c>
      <c r="J88" s="192">
        <v>22</v>
      </c>
      <c r="K88" s="192">
        <v>186</v>
      </c>
      <c r="L88" s="192">
        <v>42</v>
      </c>
      <c r="M88" s="192">
        <v>25</v>
      </c>
      <c r="N88" s="192">
        <v>30</v>
      </c>
      <c r="O88" s="192">
        <v>41</v>
      </c>
      <c r="P88" s="192">
        <v>20</v>
      </c>
      <c r="Q88" s="192">
        <v>30</v>
      </c>
      <c r="R88" s="192">
        <v>69</v>
      </c>
      <c r="S88" s="192">
        <v>34</v>
      </c>
      <c r="T88" s="192">
        <v>34</v>
      </c>
      <c r="U88" s="192">
        <v>232</v>
      </c>
      <c r="V88" s="192"/>
      <c r="W88" s="192">
        <v>22</v>
      </c>
      <c r="X88" s="192">
        <v>63</v>
      </c>
      <c r="Y88" s="226">
        <v>25</v>
      </c>
    </row>
    <row r="89" spans="1:25" ht="15.75" thickBot="1" x14ac:dyDescent="0.3">
      <c r="A89" s="219" t="s">
        <v>1280</v>
      </c>
      <c r="B89" s="215"/>
      <c r="C89" s="184">
        <v>103</v>
      </c>
      <c r="D89" s="192">
        <v>0</v>
      </c>
      <c r="E89" s="192">
        <v>42</v>
      </c>
      <c r="F89" s="192">
        <v>48</v>
      </c>
      <c r="G89" s="192">
        <v>200</v>
      </c>
      <c r="H89" s="192">
        <v>0</v>
      </c>
      <c r="I89" s="192">
        <v>124</v>
      </c>
      <c r="J89" s="192">
        <v>19</v>
      </c>
      <c r="K89" s="192">
        <v>69</v>
      </c>
      <c r="L89" s="192">
        <v>39</v>
      </c>
      <c r="M89" s="192">
        <v>25</v>
      </c>
      <c r="N89" s="192">
        <v>2</v>
      </c>
      <c r="O89" s="192">
        <v>0</v>
      </c>
      <c r="P89" s="192">
        <v>20</v>
      </c>
      <c r="Q89" s="192">
        <v>10</v>
      </c>
      <c r="R89" s="192">
        <v>52</v>
      </c>
      <c r="S89" s="192">
        <v>30</v>
      </c>
      <c r="T89" s="192">
        <v>29</v>
      </c>
      <c r="U89" s="192">
        <v>232</v>
      </c>
      <c r="V89" s="192"/>
      <c r="W89" s="192">
        <v>21</v>
      </c>
      <c r="X89" s="192">
        <v>46</v>
      </c>
      <c r="Y89" s="226">
        <v>25</v>
      </c>
    </row>
    <row r="90" spans="1:25" ht="64.5" thickBot="1" x14ac:dyDescent="0.3">
      <c r="A90" s="219" t="s">
        <v>237</v>
      </c>
      <c r="B90" s="215"/>
      <c r="C90" s="184" t="s">
        <v>285</v>
      </c>
      <c r="D90" s="192">
        <v>0</v>
      </c>
      <c r="E90" s="192">
        <v>0</v>
      </c>
      <c r="F90" s="192" t="s">
        <v>382</v>
      </c>
      <c r="G90" s="192">
        <v>0</v>
      </c>
      <c r="H90" s="192">
        <v>0</v>
      </c>
      <c r="I90" s="192" t="s">
        <v>318</v>
      </c>
      <c r="J90" s="192">
        <v>0</v>
      </c>
      <c r="K90" s="192">
        <v>0</v>
      </c>
      <c r="L90" s="192" t="s">
        <v>365</v>
      </c>
      <c r="M90" s="192">
        <v>0</v>
      </c>
      <c r="N90" s="192">
        <v>0</v>
      </c>
      <c r="O90" s="192" t="s">
        <v>967</v>
      </c>
      <c r="P90" s="192">
        <v>0</v>
      </c>
      <c r="Q90" s="192" t="s">
        <v>473</v>
      </c>
      <c r="R90" s="192">
        <v>0</v>
      </c>
      <c r="S90" s="192">
        <v>0</v>
      </c>
      <c r="T90" s="192">
        <v>0</v>
      </c>
      <c r="U90" s="192" t="s">
        <v>521</v>
      </c>
      <c r="V90" s="192"/>
      <c r="W90" s="192" t="s">
        <v>554</v>
      </c>
      <c r="X90" s="192" t="s">
        <v>568</v>
      </c>
      <c r="Y90" s="226">
        <v>0</v>
      </c>
    </row>
    <row r="91" spans="1:25" ht="15.75" thickBot="1" x14ac:dyDescent="0.3">
      <c r="A91" s="219" t="s">
        <v>238</v>
      </c>
      <c r="B91" s="215"/>
      <c r="C91" s="184">
        <v>0</v>
      </c>
      <c r="D91" s="192">
        <v>0</v>
      </c>
      <c r="E91" s="192">
        <v>0</v>
      </c>
      <c r="F91" s="192">
        <v>0</v>
      </c>
      <c r="G91" s="192">
        <v>0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2">
        <v>0</v>
      </c>
      <c r="N91" s="192">
        <v>0</v>
      </c>
      <c r="O91" s="192">
        <v>0</v>
      </c>
      <c r="P91" s="192">
        <v>0</v>
      </c>
      <c r="Q91" s="192">
        <v>0</v>
      </c>
      <c r="R91" s="192">
        <v>0</v>
      </c>
      <c r="S91" s="192">
        <v>0</v>
      </c>
      <c r="T91" s="192">
        <v>0</v>
      </c>
      <c r="U91" s="192">
        <v>0</v>
      </c>
      <c r="V91" s="192"/>
      <c r="W91" s="192">
        <v>0</v>
      </c>
      <c r="X91" s="192">
        <v>0</v>
      </c>
      <c r="Y91" s="226">
        <v>0</v>
      </c>
    </row>
    <row r="92" spans="1:25" ht="15.75" thickBot="1" x14ac:dyDescent="0.3">
      <c r="A92" s="219" t="s">
        <v>239</v>
      </c>
      <c r="B92" s="215"/>
      <c r="C92" s="184">
        <v>219</v>
      </c>
      <c r="D92" s="192">
        <v>344.59999999999991</v>
      </c>
      <c r="E92" s="192">
        <v>243</v>
      </c>
      <c r="F92" s="192">
        <v>286</v>
      </c>
      <c r="G92" s="192">
        <v>438.26</v>
      </c>
      <c r="H92" s="192">
        <v>215.8</v>
      </c>
      <c r="I92" s="192">
        <v>414</v>
      </c>
      <c r="J92" s="192">
        <v>155.5</v>
      </c>
      <c r="K92" s="192">
        <v>422</v>
      </c>
      <c r="L92" s="192">
        <v>70</v>
      </c>
      <c r="M92" s="192">
        <v>77</v>
      </c>
      <c r="N92" s="192">
        <v>58</v>
      </c>
      <c r="O92" s="192">
        <v>92</v>
      </c>
      <c r="P92" s="192">
        <v>92</v>
      </c>
      <c r="Q92" s="192">
        <v>185.9</v>
      </c>
      <c r="R92" s="192">
        <v>216.3</v>
      </c>
      <c r="S92" s="192">
        <v>150</v>
      </c>
      <c r="T92" s="192">
        <v>36</v>
      </c>
      <c r="U92" s="192">
        <v>755.5</v>
      </c>
      <c r="V92" s="192"/>
      <c r="W92" s="192">
        <v>117</v>
      </c>
      <c r="X92" s="192">
        <v>100.64999999999999</v>
      </c>
      <c r="Y92" s="226">
        <v>94</v>
      </c>
    </row>
    <row r="93" spans="1:25" ht="26.25" thickBot="1" x14ac:dyDescent="0.3">
      <c r="A93" s="220" t="s">
        <v>1577</v>
      </c>
      <c r="B93" s="216"/>
      <c r="C93" s="190">
        <v>16.055555555555557</v>
      </c>
      <c r="D93" s="199">
        <v>22.666666666666668</v>
      </c>
      <c r="E93" s="199">
        <v>18.5</v>
      </c>
      <c r="F93" s="199">
        <v>16.526315789473685</v>
      </c>
      <c r="G93" s="199">
        <v>20.363636363636363</v>
      </c>
      <c r="H93" s="199">
        <v>15</v>
      </c>
      <c r="I93" s="199">
        <v>15.73076923076923</v>
      </c>
      <c r="J93" s="199">
        <v>11.727272727272727</v>
      </c>
      <c r="K93" s="199">
        <v>16.666666666666668</v>
      </c>
      <c r="L93" s="199">
        <v>19</v>
      </c>
      <c r="M93" s="199">
        <v>16.75</v>
      </c>
      <c r="N93" s="199">
        <v>24</v>
      </c>
      <c r="O93" s="199">
        <v>15.333333333333334</v>
      </c>
      <c r="P93" s="199">
        <v>24</v>
      </c>
      <c r="Q93" s="199">
        <v>11.346153846153847</v>
      </c>
      <c r="R93" s="199">
        <v>20.5</v>
      </c>
      <c r="S93" s="199">
        <v>11.5</v>
      </c>
      <c r="T93" s="199">
        <v>18</v>
      </c>
      <c r="U93" s="199">
        <v>12.535211267605634</v>
      </c>
      <c r="V93" s="199"/>
      <c r="W93" s="199">
        <v>11.416666666666666</v>
      </c>
      <c r="X93" s="199">
        <v>17.416666666666668</v>
      </c>
      <c r="Y93" s="231">
        <v>20</v>
      </c>
    </row>
    <row r="94" spans="1:25" ht="26.25" thickBot="1" x14ac:dyDescent="0.3">
      <c r="A94" s="219" t="s">
        <v>240</v>
      </c>
      <c r="B94" s="215"/>
      <c r="C94" s="191">
        <v>0.2</v>
      </c>
      <c r="D94" s="200">
        <v>0.3</v>
      </c>
      <c r="E94" s="200">
        <v>0.3</v>
      </c>
      <c r="F94" s="200">
        <v>0.3</v>
      </c>
      <c r="G94" s="200">
        <v>0.2</v>
      </c>
      <c r="H94" s="200">
        <v>0.15</v>
      </c>
      <c r="I94" s="200">
        <v>0</v>
      </c>
      <c r="J94" s="200">
        <v>0.3</v>
      </c>
      <c r="K94" s="200">
        <v>0.3</v>
      </c>
      <c r="L94" s="200">
        <v>0.25</v>
      </c>
      <c r="M94" s="200">
        <v>0.25</v>
      </c>
      <c r="N94" s="200">
        <v>0.4</v>
      </c>
      <c r="O94" s="200">
        <v>0.15</v>
      </c>
      <c r="P94" s="200">
        <v>0.3</v>
      </c>
      <c r="Q94" s="200">
        <v>0.3</v>
      </c>
      <c r="R94" s="200">
        <v>0.3</v>
      </c>
      <c r="S94" s="200">
        <v>0.2</v>
      </c>
      <c r="T94" s="200">
        <v>0.3</v>
      </c>
      <c r="U94" s="200">
        <v>0.3</v>
      </c>
      <c r="V94" s="200"/>
      <c r="W94" s="200">
        <v>0.25</v>
      </c>
      <c r="X94" s="200">
        <v>0.3</v>
      </c>
      <c r="Y94" s="232">
        <v>0.3</v>
      </c>
    </row>
    <row r="95" spans="1:25" ht="15.75" thickBot="1" x14ac:dyDescent="0.3">
      <c r="A95" s="219" t="s">
        <v>241</v>
      </c>
      <c r="B95" s="215"/>
      <c r="C95" s="192">
        <v>53</v>
      </c>
      <c r="D95" s="192">
        <v>45</v>
      </c>
      <c r="E95" s="192">
        <v>47</v>
      </c>
      <c r="F95" s="192">
        <v>47</v>
      </c>
      <c r="G95" s="192">
        <v>106</v>
      </c>
      <c r="H95" s="192">
        <v>34</v>
      </c>
      <c r="I95" s="192">
        <v>94</v>
      </c>
      <c r="J95" s="192">
        <v>13</v>
      </c>
      <c r="K95" s="192">
        <v>80</v>
      </c>
      <c r="L95" s="192">
        <v>18</v>
      </c>
      <c r="M95" s="192">
        <v>28</v>
      </c>
      <c r="N95" s="192">
        <v>15</v>
      </c>
      <c r="O95" s="192">
        <v>30</v>
      </c>
      <c r="P95" s="192">
        <v>27</v>
      </c>
      <c r="Q95" s="192">
        <v>25</v>
      </c>
      <c r="R95" s="192">
        <v>49</v>
      </c>
      <c r="S95" s="192">
        <v>21</v>
      </c>
      <c r="T95" s="192">
        <v>20</v>
      </c>
      <c r="U95" s="192">
        <v>202</v>
      </c>
      <c r="V95" s="192"/>
      <c r="W95" s="192">
        <v>21</v>
      </c>
      <c r="X95" s="192">
        <v>34</v>
      </c>
      <c r="Y95" s="226">
        <v>16</v>
      </c>
    </row>
    <row r="96" spans="1:25" ht="26.25" thickBot="1" x14ac:dyDescent="0.3">
      <c r="A96" s="219" t="s">
        <v>242</v>
      </c>
      <c r="B96" s="215"/>
      <c r="C96" s="192">
        <v>84</v>
      </c>
      <c r="D96" s="192">
        <v>112</v>
      </c>
      <c r="E96" s="192">
        <v>126</v>
      </c>
      <c r="F96" s="192">
        <v>112</v>
      </c>
      <c r="G96" s="192">
        <v>112</v>
      </c>
      <c r="H96" s="192">
        <v>154</v>
      </c>
      <c r="I96" s="192">
        <v>112</v>
      </c>
      <c r="J96" s="192">
        <v>168</v>
      </c>
      <c r="K96" s="192">
        <v>49</v>
      </c>
      <c r="L96" s="192">
        <v>98</v>
      </c>
      <c r="M96" s="192">
        <v>140</v>
      </c>
      <c r="N96" s="192">
        <v>168</v>
      </c>
      <c r="O96" s="192">
        <v>28</v>
      </c>
      <c r="P96" s="192">
        <v>84</v>
      </c>
      <c r="Q96" s="192">
        <v>112</v>
      </c>
      <c r="R96" s="192">
        <v>140</v>
      </c>
      <c r="S96" s="192">
        <v>126</v>
      </c>
      <c r="T96" s="192">
        <v>84</v>
      </c>
      <c r="U96" s="192">
        <v>154</v>
      </c>
      <c r="V96" s="192"/>
      <c r="W96" s="192">
        <v>98</v>
      </c>
      <c r="X96" s="192">
        <v>98</v>
      </c>
      <c r="Y96" s="226">
        <v>126</v>
      </c>
    </row>
    <row r="97" spans="1:25" ht="39" thickBot="1" x14ac:dyDescent="0.3">
      <c r="A97" s="221" t="s">
        <v>243</v>
      </c>
      <c r="B97" s="242"/>
      <c r="C97" s="223">
        <v>84</v>
      </c>
      <c r="D97" s="223">
        <v>112</v>
      </c>
      <c r="E97" s="223">
        <v>126</v>
      </c>
      <c r="F97" s="223">
        <v>112</v>
      </c>
      <c r="G97" s="223">
        <v>112</v>
      </c>
      <c r="H97" s="223">
        <v>154</v>
      </c>
      <c r="I97" s="223">
        <v>112</v>
      </c>
      <c r="J97" s="223">
        <v>168</v>
      </c>
      <c r="K97" s="223">
        <v>49</v>
      </c>
      <c r="L97" s="223">
        <v>98</v>
      </c>
      <c r="M97" s="223">
        <v>140</v>
      </c>
      <c r="N97" s="223">
        <v>168</v>
      </c>
      <c r="O97" s="223">
        <v>28</v>
      </c>
      <c r="P97" s="223">
        <v>84</v>
      </c>
      <c r="Q97" s="223">
        <v>112</v>
      </c>
      <c r="R97" s="223">
        <v>140</v>
      </c>
      <c r="S97" s="223">
        <v>126</v>
      </c>
      <c r="T97" s="223">
        <v>56</v>
      </c>
      <c r="U97" s="223">
        <v>154</v>
      </c>
      <c r="V97" s="223"/>
      <c r="W97" s="223">
        <v>70</v>
      </c>
      <c r="X97" s="223">
        <v>98</v>
      </c>
      <c r="Y97" s="233">
        <v>126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56"/>
  <sheetViews>
    <sheetView zoomScale="70" zoomScaleNormal="70" workbookViewId="0">
      <selection activeCell="A21" sqref="A21"/>
    </sheetView>
  </sheetViews>
  <sheetFormatPr baseColWidth="10" defaultRowHeight="15" x14ac:dyDescent="0.25"/>
  <cols>
    <col min="1" max="1" width="46" bestFit="1" customWidth="1"/>
    <col min="2" max="2" width="28.7109375" style="77" customWidth="1"/>
    <col min="3" max="3" width="7.5703125" customWidth="1"/>
    <col min="4" max="4" width="56.28515625" customWidth="1"/>
    <col min="5" max="5" width="11" customWidth="1"/>
    <col min="6" max="6" width="5.7109375" customWidth="1"/>
    <col min="7" max="7" width="2.28515625" customWidth="1"/>
    <col min="8" max="8" width="55.7109375" bestFit="1" customWidth="1"/>
    <col min="9" max="9" width="21.42578125" bestFit="1" customWidth="1"/>
    <col min="10" max="10" width="2.28515625" customWidth="1"/>
    <col min="11" max="11" width="77.140625" bestFit="1" customWidth="1"/>
    <col min="12" max="12" width="11" bestFit="1" customWidth="1"/>
  </cols>
  <sheetData>
    <row r="2" spans="1:29" ht="66" x14ac:dyDescent="0.45">
      <c r="A2" s="95" t="s">
        <v>1335</v>
      </c>
      <c r="B2" s="408" t="s">
        <v>7</v>
      </c>
      <c r="C2" s="408"/>
      <c r="D2" s="408"/>
      <c r="E2" s="95" t="s">
        <v>1336</v>
      </c>
      <c r="F2" s="95"/>
      <c r="G2" s="95"/>
      <c r="H2" s="116">
        <v>2018</v>
      </c>
      <c r="I2" s="95"/>
      <c r="J2" s="95"/>
      <c r="K2" s="95"/>
      <c r="L2" s="95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ht="34.5" x14ac:dyDescent="0.25">
      <c r="A3" s="407" t="s">
        <v>1292</v>
      </c>
      <c r="B3" s="407"/>
      <c r="C3" s="407" t="s">
        <v>1311</v>
      </c>
      <c r="D3" s="407"/>
      <c r="E3" s="407"/>
      <c r="F3" s="407"/>
      <c r="G3" s="83"/>
      <c r="H3" s="407" t="s">
        <v>1293</v>
      </c>
      <c r="I3" s="407"/>
      <c r="J3" s="83"/>
      <c r="K3" s="407" t="s">
        <v>1329</v>
      </c>
      <c r="L3" s="407"/>
      <c r="M3" s="83"/>
      <c r="N3" s="83"/>
    </row>
    <row r="4" spans="1:29" ht="18" customHeight="1" x14ac:dyDescent="0.25">
      <c r="A4" s="84"/>
      <c r="B4" s="84"/>
      <c r="C4" s="84"/>
      <c r="D4" s="84"/>
      <c r="E4" s="97" t="s">
        <v>1328</v>
      </c>
      <c r="F4" s="96"/>
      <c r="G4" s="83"/>
      <c r="H4" s="415" t="s">
        <v>1301</v>
      </c>
      <c r="I4" s="415"/>
      <c r="J4" s="83"/>
      <c r="K4" s="83"/>
      <c r="L4" s="83"/>
      <c r="M4" s="83"/>
      <c r="N4" s="83"/>
    </row>
    <row r="5" spans="1:29" ht="51" customHeight="1" x14ac:dyDescent="0.25">
      <c r="A5" s="90" t="s">
        <v>1282</v>
      </c>
      <c r="B5" s="85" t="str">
        <f>VLOOKUP(B2,municipios[],5,0)</f>
        <v>SISTEMA MUNICIPAL DE AGUA POTABLE Y ALCANTARILLADO</v>
      </c>
      <c r="C5" s="416" t="s">
        <v>1327</v>
      </c>
      <c r="D5" s="87" t="s">
        <v>194</v>
      </c>
      <c r="E5" s="79">
        <f>VLOOKUP(B2,municipios[],84,0)</f>
        <v>5998</v>
      </c>
      <c r="F5" s="89"/>
      <c r="H5" s="117" t="s">
        <v>1294</v>
      </c>
      <c r="I5" s="89">
        <f>VLOOKUP(B2,municipios[],44,0)</f>
        <v>1864679.78</v>
      </c>
      <c r="K5" s="118" t="s">
        <v>231</v>
      </c>
      <c r="L5" s="102">
        <f>VLOOKUP($B$2,municipios[],139,0)</f>
        <v>0</v>
      </c>
    </row>
    <row r="6" spans="1:29" ht="35.25" customHeight="1" x14ac:dyDescent="0.3">
      <c r="A6" s="91" t="s">
        <v>1283</v>
      </c>
      <c r="B6" s="78" t="str">
        <f>VLOOKUP(B2,municipios[],6,0)</f>
        <v>SIMAPA</v>
      </c>
      <c r="C6" s="416"/>
      <c r="D6" s="87" t="s">
        <v>1337</v>
      </c>
      <c r="E6" s="79">
        <f>VLOOKUP($B$2,municipios[],85,0)</f>
        <v>89970</v>
      </c>
      <c r="F6" s="89"/>
      <c r="H6" s="117" t="s">
        <v>1295</v>
      </c>
      <c r="I6" s="89">
        <f>VLOOKUP(B2,municipios[],45,0)</f>
        <v>518097</v>
      </c>
      <c r="K6" s="118" t="s">
        <v>232</v>
      </c>
      <c r="L6" s="102">
        <f>VLOOKUP($B$2,municipios[],140,0)</f>
        <v>0</v>
      </c>
    </row>
    <row r="7" spans="1:29" ht="36" customHeight="1" x14ac:dyDescent="0.25">
      <c r="A7" s="92" t="s">
        <v>1284</v>
      </c>
      <c r="B7" s="85" t="str">
        <f>VLOOKUP(B2,municipios[],18,0)</f>
        <v>ING. JORGE ABEL HERMOSILLO PULIDO</v>
      </c>
      <c r="C7" s="416"/>
      <c r="D7" s="87" t="s">
        <v>1312</v>
      </c>
      <c r="E7" s="79">
        <f>VLOOKUP($B$2,municipios[],86,0)</f>
        <v>24</v>
      </c>
      <c r="F7" s="89"/>
      <c r="H7" s="117" t="s">
        <v>1296</v>
      </c>
      <c r="I7" s="89">
        <f>VLOOKUP(B2,municipios[],46,0)</f>
        <v>77260.53</v>
      </c>
      <c r="K7" s="118" t="s">
        <v>236</v>
      </c>
      <c r="L7" s="102">
        <f>VLOOKUP($B$2,municipios[],141,0)</f>
        <v>0</v>
      </c>
    </row>
    <row r="8" spans="1:29" ht="36" customHeight="1" x14ac:dyDescent="0.25">
      <c r="A8" s="92" t="s">
        <v>1285</v>
      </c>
      <c r="B8" s="85" t="str">
        <f>VLOOKUP(B2,municipios[],20,0)</f>
        <v>LIC. JOSÉ LUIS LÓPEZ SANDOVAL</v>
      </c>
      <c r="C8" s="416"/>
      <c r="D8" s="87" t="s">
        <v>1338</v>
      </c>
      <c r="E8" s="79">
        <f>VLOOKUP($B$2,municipios[],87,0)</f>
        <v>720</v>
      </c>
      <c r="F8" s="89"/>
      <c r="H8" s="117" t="s">
        <v>1297</v>
      </c>
      <c r="I8" s="89">
        <f>VLOOKUP(B2,municipios[],47,0)</f>
        <v>1441240.94</v>
      </c>
      <c r="K8" s="118" t="s">
        <v>233</v>
      </c>
      <c r="L8" s="102" t="e">
        <f>VLOOKUP($B$2,municipios[],142,0)</f>
        <v>#DIV/0!</v>
      </c>
    </row>
    <row r="9" spans="1:29" ht="19.5" x14ac:dyDescent="0.35">
      <c r="A9" s="91" t="s">
        <v>1286</v>
      </c>
      <c r="B9" s="79">
        <f>VLOOKUP(B2,municipios[],23,0)</f>
        <v>19597</v>
      </c>
      <c r="C9" s="412" t="s">
        <v>1334</v>
      </c>
      <c r="D9" s="412"/>
      <c r="E9" s="410">
        <f>VLOOKUP($B$2,municipios[],88,0)</f>
        <v>6022</v>
      </c>
      <c r="F9" s="410"/>
      <c r="H9" s="117" t="s">
        <v>1298</v>
      </c>
      <c r="I9" s="89">
        <f>VLOOKUP(B2,municipios[],48,0)</f>
        <v>178420</v>
      </c>
      <c r="K9" s="88" t="s">
        <v>234</v>
      </c>
      <c r="L9" s="102">
        <f>VLOOKUP($B$2,municipios[],143,0)</f>
        <v>7</v>
      </c>
    </row>
    <row r="10" spans="1:29" ht="19.5" x14ac:dyDescent="0.35">
      <c r="A10" s="91" t="s">
        <v>143</v>
      </c>
      <c r="B10" s="79">
        <f>VLOOKUP(B2,municipios[],24,0)</f>
        <v>17819</v>
      </c>
      <c r="C10" s="412" t="s">
        <v>1330</v>
      </c>
      <c r="D10" s="412"/>
      <c r="E10" s="410">
        <f>VLOOKUP($B$2,municipios[],89,0)</f>
        <v>90690</v>
      </c>
      <c r="F10" s="410"/>
      <c r="H10" s="117" t="s">
        <v>1299</v>
      </c>
      <c r="I10" s="89">
        <f>VLOOKUP(B2,municipios[],49,0)</f>
        <v>0</v>
      </c>
      <c r="K10" s="88" t="s">
        <v>235</v>
      </c>
      <c r="L10" s="102">
        <f>VLOOKUP($B$2,municipios[],144,0)</f>
        <v>0</v>
      </c>
    </row>
    <row r="11" spans="1:29" ht="19.5" customHeight="1" x14ac:dyDescent="0.35">
      <c r="A11" s="91" t="s">
        <v>144</v>
      </c>
      <c r="B11" s="79">
        <f>VLOOKUP(B2,municipios[],25,0)</f>
        <v>1778</v>
      </c>
      <c r="C11" s="417" t="s">
        <v>1314</v>
      </c>
      <c r="D11" s="86" t="s">
        <v>201</v>
      </c>
      <c r="E11" s="78">
        <f>VLOOKUP($B$2,municipios[],94,0)</f>
        <v>0</v>
      </c>
      <c r="F11" s="89"/>
      <c r="H11" s="117" t="s">
        <v>164</v>
      </c>
      <c r="I11" s="89">
        <f>VLOOKUP(B2,municipios[],50,0)</f>
        <v>53907</v>
      </c>
      <c r="K11" s="88" t="s">
        <v>232</v>
      </c>
      <c r="L11" s="102">
        <f>VLOOKUP($B$2,municipios[],145,0)</f>
        <v>0</v>
      </c>
    </row>
    <row r="12" spans="1:29" ht="19.5" x14ac:dyDescent="0.35">
      <c r="A12" s="91" t="s">
        <v>1287</v>
      </c>
      <c r="B12" s="80">
        <f>VLOOKUP(B2,municipios[],26,0)</f>
        <v>3.4479489164086687</v>
      </c>
      <c r="C12" s="417"/>
      <c r="D12" s="86" t="s">
        <v>1339</v>
      </c>
      <c r="E12" s="78">
        <f>VLOOKUP($B$2,municipios[],95,0)</f>
        <v>0</v>
      </c>
      <c r="F12" s="89"/>
      <c r="H12" s="117" t="s">
        <v>1300</v>
      </c>
      <c r="I12" s="89">
        <f>VLOOKUP(B2,municipios[],51,0)</f>
        <v>0</v>
      </c>
      <c r="K12" s="88" t="s">
        <v>236</v>
      </c>
      <c r="L12" s="102">
        <f>VLOOKUP($B$2,municipios[],146,0)</f>
        <v>0</v>
      </c>
    </row>
    <row r="13" spans="1:29" ht="29.25" customHeight="1" x14ac:dyDescent="0.3">
      <c r="A13" s="92" t="s">
        <v>1288</v>
      </c>
      <c r="B13" s="80">
        <f>VLOOKUP(B2,municipios[],27,0)</f>
        <v>4.6339560179711512</v>
      </c>
      <c r="C13" s="417"/>
      <c r="D13" s="87" t="s">
        <v>1315</v>
      </c>
      <c r="E13" s="78">
        <f>VLOOKUP($B$2,municipios[],96,0)</f>
        <v>0</v>
      </c>
      <c r="F13" s="89"/>
      <c r="H13" s="117" t="s">
        <v>168</v>
      </c>
      <c r="I13" s="89">
        <f>VLOOKUP(B2,municipios[],52,0)</f>
        <v>0</v>
      </c>
      <c r="K13" s="88" t="s">
        <v>237</v>
      </c>
      <c r="L13" s="105">
        <f>VLOOKUP($B$2,municipios[],147,0)</f>
        <v>0</v>
      </c>
    </row>
    <row r="14" spans="1:29" ht="19.5" x14ac:dyDescent="0.35">
      <c r="A14" s="91" t="s">
        <v>147</v>
      </c>
      <c r="B14" s="78" t="str">
        <f>VLOOKUP(B2,municipios[],28,0)</f>
        <v>MUY BAJO</v>
      </c>
      <c r="C14" s="417"/>
      <c r="D14" s="86" t="s">
        <v>1316</v>
      </c>
      <c r="E14" s="78">
        <f>VLOOKUP($B$2,municipios[],97,0)</f>
        <v>0</v>
      </c>
      <c r="F14" s="89"/>
      <c r="H14" s="98" t="s">
        <v>1322</v>
      </c>
      <c r="I14" s="119">
        <f>VLOOKUP(B2,municipios[],55,0)</f>
        <v>4133605.2499999995</v>
      </c>
      <c r="K14" s="88" t="s">
        <v>238</v>
      </c>
      <c r="L14" s="102">
        <f>VLOOKUP($B$2,municipios[],148,0)</f>
        <v>0</v>
      </c>
    </row>
    <row r="15" spans="1:29" ht="21" x14ac:dyDescent="0.35">
      <c r="A15" s="91" t="s">
        <v>1289</v>
      </c>
      <c r="B15" s="80">
        <f>VLOOKUP(B2,municipios[],29,0)</f>
        <v>3.3295890413308493</v>
      </c>
      <c r="C15" s="417"/>
      <c r="D15" s="106" t="s">
        <v>1320</v>
      </c>
      <c r="E15" s="413">
        <f>VLOOKUP($B$2,municipios[],98,0)</f>
        <v>0</v>
      </c>
      <c r="F15" s="413"/>
      <c r="H15" s="415" t="s">
        <v>1302</v>
      </c>
      <c r="I15" s="415"/>
      <c r="K15" s="88" t="s">
        <v>239</v>
      </c>
      <c r="L15" s="102">
        <f>VLOOKUP($B$2,municipios[],149,0)</f>
        <v>127</v>
      </c>
    </row>
    <row r="16" spans="1:29" ht="19.5" x14ac:dyDescent="0.35">
      <c r="A16" s="91" t="s">
        <v>151</v>
      </c>
      <c r="B16" s="79">
        <f>VLOOKUP(B2,municipios[],32,0)</f>
        <v>4229</v>
      </c>
      <c r="C16" s="417"/>
      <c r="D16" s="106" t="s">
        <v>1333</v>
      </c>
      <c r="E16" s="413">
        <f>VLOOKUP($B$2,municipios[],99,0)</f>
        <v>0</v>
      </c>
      <c r="F16" s="413"/>
      <c r="H16" s="88" t="s">
        <v>1340</v>
      </c>
      <c r="I16" s="89">
        <f>VLOOKUP($B$2,municipios[],56,0)</f>
        <v>0</v>
      </c>
      <c r="K16" s="88" t="s">
        <v>233</v>
      </c>
      <c r="L16" s="102">
        <f>VLOOKUP($B$2,municipios[],150,0)</f>
        <v>10.692307692307692</v>
      </c>
    </row>
    <row r="17" spans="1:12" ht="19.5" x14ac:dyDescent="0.35">
      <c r="A17" s="91" t="s">
        <v>1290</v>
      </c>
      <c r="B17" s="79">
        <f>VLOOKUP(B2,municipios[],34,0)</f>
        <v>5168</v>
      </c>
      <c r="C17" s="417"/>
      <c r="D17" s="86" t="s">
        <v>1317</v>
      </c>
      <c r="E17" s="78">
        <f>VLOOKUP($B$2,municipios[],100,0)</f>
        <v>0</v>
      </c>
      <c r="F17" s="89"/>
      <c r="H17" s="88" t="s">
        <v>1341</v>
      </c>
      <c r="I17" s="89">
        <f>VLOOKUP($B$2,municipios[],57,0)</f>
        <v>2585880</v>
      </c>
      <c r="K17" s="88" t="s">
        <v>240</v>
      </c>
      <c r="L17" s="102">
        <f>VLOOKUP($B$2,municipios[],151,0)</f>
        <v>0.2</v>
      </c>
    </row>
    <row r="18" spans="1:12" ht="19.5" x14ac:dyDescent="0.35">
      <c r="A18" s="91" t="s">
        <v>155</v>
      </c>
      <c r="B18" s="81">
        <f>VLOOKUP(B2,municipios[],36,0)</f>
        <v>0.96040000000000003</v>
      </c>
      <c r="C18" s="417"/>
      <c r="D18" s="86" t="s">
        <v>1318</v>
      </c>
      <c r="E18" s="78">
        <f>VLOOKUP($B$2,municipios[],101,0)</f>
        <v>0</v>
      </c>
      <c r="F18" s="89"/>
      <c r="H18" s="88" t="s">
        <v>1342</v>
      </c>
      <c r="I18" s="89">
        <f>VLOOKUP($B$2,municipios[],58,0)</f>
        <v>0</v>
      </c>
      <c r="K18" s="88" t="s">
        <v>241</v>
      </c>
      <c r="L18" s="102">
        <f>VLOOKUP($B$2,municipios[],152,0)</f>
        <v>21</v>
      </c>
    </row>
    <row r="19" spans="1:12" ht="19.5" x14ac:dyDescent="0.35">
      <c r="A19" s="91" t="s">
        <v>1291</v>
      </c>
      <c r="B19" s="81">
        <f>VLOOKUP(B2,municipios[],37,0)</f>
        <v>0.94519999999999993</v>
      </c>
      <c r="C19" s="417"/>
      <c r="D19" s="86" t="s">
        <v>1319</v>
      </c>
      <c r="E19" s="78">
        <f>VLOOKUP($B$2,municipios[],102,0)</f>
        <v>0</v>
      </c>
      <c r="F19" s="89"/>
      <c r="H19" s="88" t="s">
        <v>173</v>
      </c>
      <c r="I19" s="89">
        <f>VLOOKUP($B$2,municipios[],59,0)</f>
        <v>0</v>
      </c>
      <c r="K19" s="103" t="s">
        <v>242</v>
      </c>
      <c r="L19" s="102">
        <f>VLOOKUP($B$2,municipios[],153,0)</f>
        <v>24</v>
      </c>
    </row>
    <row r="20" spans="1:12" ht="33" x14ac:dyDescent="0.3">
      <c r="A20" s="92" t="s">
        <v>157</v>
      </c>
      <c r="B20" s="81">
        <f>VLOOKUP(B2,municipios[],38,0)</f>
        <v>0.99299999999999999</v>
      </c>
      <c r="C20" s="417"/>
      <c r="D20" s="87" t="s">
        <v>1321</v>
      </c>
      <c r="E20" s="411">
        <f>VLOOKUP($B$2,municipios[],103,0)</f>
        <v>0</v>
      </c>
      <c r="F20" s="411"/>
      <c r="H20" s="88" t="s">
        <v>1340</v>
      </c>
      <c r="I20" s="89">
        <f>VLOOKUP($B$2,municipios[],60,0)</f>
        <v>0</v>
      </c>
      <c r="K20" s="103" t="s">
        <v>243</v>
      </c>
      <c r="L20" s="102">
        <f>VLOOKUP($B$2,municipios[],154,0)</f>
        <v>24</v>
      </c>
    </row>
    <row r="21" spans="1:12" ht="33" x14ac:dyDescent="0.3">
      <c r="C21" s="417"/>
      <c r="D21" s="87" t="s">
        <v>1343</v>
      </c>
      <c r="E21" s="411">
        <f>VLOOKUP($B$2,municipios[],104,0)</f>
        <v>0</v>
      </c>
      <c r="F21" s="411"/>
      <c r="H21" s="88" t="s">
        <v>174</v>
      </c>
      <c r="I21" s="89">
        <f>VLOOKUP($B$2,municipios[],61,0)</f>
        <v>0</v>
      </c>
      <c r="K21" s="103" t="s">
        <v>244</v>
      </c>
      <c r="L21" s="102">
        <f>VLOOKUP($B$2,municipios[],155,0)</f>
        <v>3</v>
      </c>
    </row>
    <row r="22" spans="1:12" ht="19.5" customHeight="1" x14ac:dyDescent="0.35">
      <c r="C22" s="412" t="s">
        <v>1313</v>
      </c>
      <c r="D22" s="412"/>
      <c r="E22" s="410">
        <f>VLOOKUP($B$2,municipios[],105,0)</f>
        <v>0</v>
      </c>
      <c r="F22" s="410"/>
      <c r="H22" s="88" t="s">
        <v>175</v>
      </c>
      <c r="I22" s="89">
        <f>VLOOKUP($B$2,municipios[],62,0)</f>
        <v>1249928.3999999999</v>
      </c>
    </row>
    <row r="23" spans="1:12" ht="19.5" x14ac:dyDescent="0.35">
      <c r="C23" s="412" t="s">
        <v>1331</v>
      </c>
      <c r="D23" s="412"/>
      <c r="E23" s="410">
        <f>VLOOKUP($B$2,municipios[],106,0)</f>
        <v>0</v>
      </c>
      <c r="F23" s="410"/>
      <c r="H23" s="88" t="s">
        <v>1303</v>
      </c>
      <c r="I23" s="89">
        <f>VLOOKUP($B$2,municipios[],63,0)</f>
        <v>0</v>
      </c>
    </row>
    <row r="24" spans="1:12" ht="20.25" customHeight="1" x14ac:dyDescent="0.35">
      <c r="C24" s="418" t="s">
        <v>1323</v>
      </c>
      <c r="D24" s="86" t="s">
        <v>208</v>
      </c>
      <c r="E24" s="78">
        <f>VLOOKUP($B$2,municipios[],111,0)</f>
        <v>0</v>
      </c>
      <c r="F24" s="89"/>
      <c r="H24" s="88" t="s">
        <v>177</v>
      </c>
      <c r="I24" s="89">
        <f>VLOOKUP($B$2,municipios[],64,0)</f>
        <v>0</v>
      </c>
    </row>
    <row r="25" spans="1:12" ht="19.5" x14ac:dyDescent="0.35">
      <c r="C25" s="418"/>
      <c r="D25" s="86" t="s">
        <v>209</v>
      </c>
      <c r="E25" s="78">
        <f>VLOOKUP($B$2,municipios[],112,0)</f>
        <v>0</v>
      </c>
      <c r="F25" s="89"/>
      <c r="H25" s="88" t="s">
        <v>1304</v>
      </c>
      <c r="I25" s="89">
        <f>VLOOKUP($B$2,municipios[],65,0)</f>
        <v>0</v>
      </c>
    </row>
    <row r="26" spans="1:12" ht="19.5" x14ac:dyDescent="0.35">
      <c r="C26" s="418"/>
      <c r="D26" s="86" t="s">
        <v>210</v>
      </c>
      <c r="E26" s="78">
        <f>VLOOKUP($B$2,municipios[],113,0)</f>
        <v>0</v>
      </c>
      <c r="F26" s="89"/>
      <c r="H26" s="88" t="s">
        <v>179</v>
      </c>
      <c r="I26" s="89">
        <f>VLOOKUP($B$2,municipios[],66,0)</f>
        <v>222976</v>
      </c>
    </row>
    <row r="27" spans="1:12" ht="19.5" x14ac:dyDescent="0.35">
      <c r="C27" s="418"/>
      <c r="D27" s="86" t="s">
        <v>211</v>
      </c>
      <c r="E27" s="78">
        <f>VLOOKUP($B$2,municipios[],114,0)</f>
        <v>0</v>
      </c>
      <c r="F27" s="89"/>
      <c r="H27" s="88" t="s">
        <v>180</v>
      </c>
      <c r="I27" s="89">
        <f>VLOOKUP($B$2,municipios[],67,0)</f>
        <v>208608.71</v>
      </c>
    </row>
    <row r="28" spans="1:12" ht="19.5" x14ac:dyDescent="0.35">
      <c r="C28" s="418"/>
      <c r="D28" s="86" t="s">
        <v>1324</v>
      </c>
      <c r="E28" s="78">
        <f>VLOOKUP($B$2,municipios[],115,0)</f>
        <v>0</v>
      </c>
      <c r="F28" s="89"/>
      <c r="H28" s="88" t="s">
        <v>181</v>
      </c>
      <c r="I28" s="89">
        <f>VLOOKUP($B$2,municipios[],68,0)</f>
        <v>227370.44</v>
      </c>
    </row>
    <row r="29" spans="1:12" ht="19.5" x14ac:dyDescent="0.35">
      <c r="C29" s="418"/>
      <c r="D29" s="86" t="s">
        <v>1344</v>
      </c>
      <c r="E29" s="78">
        <f>VLOOKUP($B$2,municipios[],116,0)</f>
        <v>0</v>
      </c>
      <c r="F29" s="89"/>
      <c r="H29" s="88" t="s">
        <v>1305</v>
      </c>
      <c r="I29" s="89">
        <f>VLOOKUP($B$2,municipios[],69,0)</f>
        <v>1573554</v>
      </c>
    </row>
    <row r="30" spans="1:12" ht="19.5" x14ac:dyDescent="0.35">
      <c r="C30" s="418"/>
      <c r="D30" s="86" t="s">
        <v>214</v>
      </c>
      <c r="E30" s="78">
        <f>VLOOKUP($B$2,municipios[],117,0)</f>
        <v>0</v>
      </c>
      <c r="F30" s="89"/>
      <c r="H30" s="88" t="s">
        <v>1306</v>
      </c>
      <c r="I30" s="89">
        <f>VLOOKUP($B$2,municipios[],70,0)</f>
        <v>0</v>
      </c>
    </row>
    <row r="31" spans="1:12" ht="19.5" customHeight="1" x14ac:dyDescent="0.35">
      <c r="C31" s="412" t="s">
        <v>1325</v>
      </c>
      <c r="D31" s="412"/>
      <c r="E31" s="414">
        <f>VLOOKUP($B$2,municipios[],118,0)</f>
        <v>0</v>
      </c>
      <c r="F31" s="414"/>
      <c r="H31" s="88" t="s">
        <v>1308</v>
      </c>
      <c r="I31" s="89">
        <f>VLOOKUP($B$2,municipios[],71,0)</f>
        <v>0</v>
      </c>
    </row>
    <row r="32" spans="1:12" ht="19.5" x14ac:dyDescent="0.35">
      <c r="C32" s="412" t="s">
        <v>1332</v>
      </c>
      <c r="D32" s="412"/>
      <c r="E32" s="414">
        <f>VLOOKUP($B$2,municipios[],119,0)</f>
        <v>0</v>
      </c>
      <c r="F32" s="414"/>
      <c r="H32" s="88" t="s">
        <v>1307</v>
      </c>
      <c r="I32" s="89">
        <f>VLOOKUP($B$2,municipios[],72,0)</f>
        <v>0</v>
      </c>
    </row>
    <row r="33" spans="3:9" ht="18" customHeight="1" x14ac:dyDescent="0.3">
      <c r="C33" s="419" t="s">
        <v>1326</v>
      </c>
      <c r="D33" s="419"/>
      <c r="E33" s="409">
        <f>VLOOKUP($B$2,municipios[],138,0)</f>
        <v>6022</v>
      </c>
      <c r="F33" s="409"/>
      <c r="H33" s="88" t="s">
        <v>1309</v>
      </c>
      <c r="I33" s="89">
        <f>VLOOKUP($B$2,municipios[],73,0)</f>
        <v>0</v>
      </c>
    </row>
    <row r="34" spans="3:9" ht="19.5" x14ac:dyDescent="0.35">
      <c r="C34" s="93"/>
      <c r="D34" s="94"/>
      <c r="H34" s="88" t="s">
        <v>1345</v>
      </c>
      <c r="I34" s="89">
        <f>VLOOKUP($B$2,municipios[],74,0)</f>
        <v>365256.09</v>
      </c>
    </row>
    <row r="35" spans="3:9" ht="16.5" x14ac:dyDescent="0.3">
      <c r="D35" s="99"/>
      <c r="E35" s="104"/>
      <c r="H35" s="88" t="s">
        <v>1346</v>
      </c>
      <c r="I35" s="89">
        <f>VLOOKUP($B$2,municipios[],75,0)</f>
        <v>0</v>
      </c>
    </row>
    <row r="36" spans="3:9" ht="16.5" x14ac:dyDescent="0.3">
      <c r="D36" s="99"/>
      <c r="E36" s="104"/>
      <c r="H36" s="88" t="s">
        <v>1347</v>
      </c>
      <c r="I36" s="89">
        <f>VLOOKUP($B$2,municipios[],76,0)</f>
        <v>0</v>
      </c>
    </row>
    <row r="37" spans="3:9" ht="16.5" x14ac:dyDescent="0.3">
      <c r="D37" s="99"/>
      <c r="E37" s="104"/>
      <c r="H37" s="98" t="s">
        <v>1310</v>
      </c>
      <c r="I37" s="119">
        <f>VLOOKUP($B$2,municipios[],77,0)</f>
        <v>6433573.6400000006</v>
      </c>
    </row>
    <row r="38" spans="3:9" ht="16.5" x14ac:dyDescent="0.3">
      <c r="D38" s="99"/>
      <c r="E38" s="104"/>
    </row>
    <row r="39" spans="3:9" ht="16.5" x14ac:dyDescent="0.3">
      <c r="D39" s="99"/>
      <c r="E39" s="104"/>
    </row>
    <row r="40" spans="3:9" ht="16.5" x14ac:dyDescent="0.3">
      <c r="D40" s="99"/>
      <c r="E40" s="104"/>
    </row>
    <row r="41" spans="3:9" ht="16.5" x14ac:dyDescent="0.3">
      <c r="D41" s="99"/>
      <c r="E41" s="104"/>
    </row>
    <row r="42" spans="3:9" ht="16.5" x14ac:dyDescent="0.3">
      <c r="D42" s="99"/>
      <c r="E42" s="104"/>
    </row>
    <row r="43" spans="3:9" ht="16.5" x14ac:dyDescent="0.3">
      <c r="D43" s="99"/>
      <c r="E43" s="104"/>
    </row>
    <row r="44" spans="3:9" ht="16.5" x14ac:dyDescent="0.3">
      <c r="D44" s="99"/>
      <c r="E44" s="104"/>
    </row>
    <row r="45" spans="3:9" ht="16.5" x14ac:dyDescent="0.3">
      <c r="D45" s="99"/>
      <c r="E45" s="104"/>
    </row>
    <row r="46" spans="3:9" ht="16.5" x14ac:dyDescent="0.3">
      <c r="D46" s="99"/>
      <c r="E46" s="104"/>
    </row>
    <row r="47" spans="3:9" ht="16.5" x14ac:dyDescent="0.3">
      <c r="D47" s="99"/>
      <c r="E47" s="104"/>
    </row>
    <row r="48" spans="3:9" ht="16.5" x14ac:dyDescent="0.3">
      <c r="D48" s="99"/>
      <c r="E48" s="104"/>
    </row>
    <row r="49" spans="4:5" ht="16.5" x14ac:dyDescent="0.3">
      <c r="D49" s="99"/>
      <c r="E49" s="104"/>
    </row>
    <row r="50" spans="4:5" ht="16.5" x14ac:dyDescent="0.3">
      <c r="D50" s="99"/>
      <c r="E50" s="104"/>
    </row>
    <row r="51" spans="4:5" ht="16.5" x14ac:dyDescent="0.3">
      <c r="D51" s="99"/>
      <c r="E51" s="104"/>
    </row>
    <row r="52" spans="4:5" ht="16.5" x14ac:dyDescent="0.3">
      <c r="D52" s="99"/>
      <c r="E52" s="100"/>
    </row>
    <row r="53" spans="4:5" ht="16.5" x14ac:dyDescent="0.3">
      <c r="D53" s="99"/>
      <c r="E53" s="100"/>
    </row>
    <row r="54" spans="4:5" ht="16.5" x14ac:dyDescent="0.3">
      <c r="D54" s="99"/>
      <c r="E54" s="100"/>
    </row>
    <row r="55" spans="4:5" ht="16.5" x14ac:dyDescent="0.3">
      <c r="D55" s="99"/>
      <c r="E55" s="100"/>
    </row>
    <row r="56" spans="4:5" ht="21" x14ac:dyDescent="0.3">
      <c r="D56" s="99"/>
      <c r="E56" s="101"/>
    </row>
  </sheetData>
  <dataConsolidate/>
  <mergeCells count="28">
    <mergeCell ref="C22:D22"/>
    <mergeCell ref="C23:D23"/>
    <mergeCell ref="C24:C30"/>
    <mergeCell ref="C33:D33"/>
    <mergeCell ref="A3:B3"/>
    <mergeCell ref="H3:I3"/>
    <mergeCell ref="H4:I4"/>
    <mergeCell ref="H15:I15"/>
    <mergeCell ref="C5:C8"/>
    <mergeCell ref="C9:D9"/>
    <mergeCell ref="C10:D10"/>
    <mergeCell ref="C11:C21"/>
    <mergeCell ref="K3:L3"/>
    <mergeCell ref="B2:D2"/>
    <mergeCell ref="E33:F33"/>
    <mergeCell ref="E9:F9"/>
    <mergeCell ref="E10:F10"/>
    <mergeCell ref="E20:F20"/>
    <mergeCell ref="C31:D31"/>
    <mergeCell ref="C32:D32"/>
    <mergeCell ref="E21:F21"/>
    <mergeCell ref="E15:F15"/>
    <mergeCell ref="E16:F16"/>
    <mergeCell ref="E22:F22"/>
    <mergeCell ref="E23:F23"/>
    <mergeCell ref="E31:F31"/>
    <mergeCell ref="E32:F32"/>
    <mergeCell ref="C3:F3"/>
  </mergeCells>
  <pageMargins left="0.7" right="0.7" top="0.75" bottom="0.75" header="0.3" footer="0.3"/>
  <pageSetup orientation="portrait" r:id="rId1"/>
  <ignoredErrors>
    <ignoredError sqref="E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Concentrado!$A$3:$A$121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B1:AD188"/>
  <sheetViews>
    <sheetView showGridLines="0" tabSelected="1" zoomScale="84" zoomScaleNormal="84" zoomScaleSheetLayoutView="87" workbookViewId="0">
      <selection activeCell="B3" sqref="B3:F3"/>
    </sheetView>
  </sheetViews>
  <sheetFormatPr baseColWidth="10" defaultRowHeight="15" x14ac:dyDescent="0.25"/>
  <cols>
    <col min="1" max="1" width="2.42578125" customWidth="1"/>
    <col min="2" max="6" width="12.7109375" customWidth="1"/>
    <col min="7" max="7" width="4" customWidth="1"/>
    <col min="11" max="11" width="14.140625" bestFit="1" customWidth="1"/>
    <col min="12" max="12" width="8.7109375" customWidth="1"/>
    <col min="13" max="13" width="15.140625" customWidth="1"/>
    <col min="14" max="14" width="15.140625" bestFit="1" customWidth="1"/>
    <col min="15" max="15" width="16.28515625" bestFit="1" customWidth="1"/>
    <col min="17" max="17" width="11.7109375" bestFit="1" customWidth="1"/>
    <col min="19" max="19" width="10.85546875" customWidth="1"/>
    <col min="24" max="24" width="7.85546875" customWidth="1"/>
    <col min="25" max="25" width="4.7109375" customWidth="1"/>
    <col min="26" max="26" width="17" customWidth="1"/>
  </cols>
  <sheetData>
    <row r="1" spans="2:6" ht="30" customHeight="1" x14ac:dyDescent="0.25"/>
    <row r="2" spans="2:6" ht="22.5" customHeight="1" x14ac:dyDescent="0.45">
      <c r="B2" s="423" t="s">
        <v>1335</v>
      </c>
      <c r="C2" s="423"/>
      <c r="D2" s="423"/>
      <c r="E2" s="423"/>
      <c r="F2" s="423"/>
    </row>
    <row r="3" spans="2:6" ht="55.5" customHeight="1" x14ac:dyDescent="0.25">
      <c r="B3" s="420" t="s">
        <v>8</v>
      </c>
      <c r="C3" s="420"/>
      <c r="D3" s="420"/>
      <c r="E3" s="420"/>
      <c r="F3" s="420"/>
    </row>
    <row r="4" spans="2:6" ht="57" customHeight="1" x14ac:dyDescent="0.25">
      <c r="B4" s="421" t="s">
        <v>245</v>
      </c>
      <c r="C4" s="421"/>
      <c r="D4" s="421"/>
      <c r="E4" s="421"/>
      <c r="F4" s="421"/>
    </row>
    <row r="5" spans="2:6" s="384" customFormat="1" ht="27.75" customHeight="1" x14ac:dyDescent="0.55000000000000004">
      <c r="B5" s="424" t="s">
        <v>1924</v>
      </c>
      <c r="C5" s="424"/>
      <c r="D5" s="424"/>
      <c r="E5" s="424"/>
      <c r="F5" s="424"/>
    </row>
    <row r="6" spans="2:6" ht="59.25" customHeight="1" x14ac:dyDescent="0.25">
      <c r="B6" s="422" t="str">
        <f>VLOOKUP(B3,Concentrado!A3:EZ121,156,0)</f>
        <v>CENTRALIZADO MUNICIPAL</v>
      </c>
      <c r="C6" s="422"/>
      <c r="D6" s="422"/>
      <c r="E6" s="422"/>
      <c r="F6" s="422"/>
    </row>
    <row r="7" spans="2:6" ht="15" customHeight="1" x14ac:dyDescent="0.25">
      <c r="B7" s="383"/>
      <c r="C7" s="383"/>
      <c r="D7" s="383"/>
      <c r="E7" s="383"/>
      <c r="F7" s="383"/>
    </row>
    <row r="8" spans="2:6" ht="15" customHeight="1" x14ac:dyDescent="0.25">
      <c r="B8" s="383"/>
      <c r="C8" s="383"/>
      <c r="D8" s="383"/>
      <c r="E8" s="383"/>
      <c r="F8" s="383"/>
    </row>
    <row r="9" spans="2:6" ht="10.5" customHeight="1" x14ac:dyDescent="0.25"/>
    <row r="10" spans="2:6" ht="10.5" customHeight="1" x14ac:dyDescent="0.25"/>
    <row r="11" spans="2:6" ht="10.5" customHeight="1" x14ac:dyDescent="0.25"/>
    <row r="12" spans="2:6" ht="10.5" customHeight="1" x14ac:dyDescent="0.25"/>
    <row r="13" spans="2:6" ht="10.5" customHeight="1" x14ac:dyDescent="0.25"/>
    <row r="14" spans="2:6" ht="10.5" customHeight="1" x14ac:dyDescent="0.25"/>
    <row r="15" spans="2:6" ht="10.5" customHeight="1" x14ac:dyDescent="0.25"/>
    <row r="16" spans="2:6" ht="10.5" customHeight="1" x14ac:dyDescent="0.25"/>
    <row r="17" spans="4:6" ht="10.5" customHeight="1" x14ac:dyDescent="0.25"/>
    <row r="18" spans="4:6" ht="10.5" customHeight="1" x14ac:dyDescent="0.25"/>
    <row r="19" spans="4:6" ht="10.5" customHeight="1" x14ac:dyDescent="0.25"/>
    <row r="20" spans="4:6" ht="10.5" customHeight="1" x14ac:dyDescent="0.25"/>
    <row r="21" spans="4:6" ht="10.5" customHeight="1" x14ac:dyDescent="0.25"/>
    <row r="22" spans="4:6" ht="10.5" customHeight="1" x14ac:dyDescent="0.25"/>
    <row r="23" spans="4:6" ht="10.5" customHeight="1" x14ac:dyDescent="0.25"/>
    <row r="24" spans="4:6" ht="10.5" customHeight="1" x14ac:dyDescent="0.25"/>
    <row r="25" spans="4:6" ht="10.5" customHeight="1" x14ac:dyDescent="0.25"/>
    <row r="26" spans="4:6" ht="10.5" customHeight="1" x14ac:dyDescent="0.25"/>
    <row r="27" spans="4:6" ht="10.5" customHeight="1" x14ac:dyDescent="0.25"/>
    <row r="28" spans="4:6" ht="10.5" customHeight="1" x14ac:dyDescent="0.25"/>
    <row r="29" spans="4:6" ht="10.5" customHeight="1" x14ac:dyDescent="0.25"/>
    <row r="30" spans="4:6" ht="10.5" customHeight="1" x14ac:dyDescent="0.25"/>
    <row r="31" spans="4:6" ht="10.5" customHeight="1" x14ac:dyDescent="0.25"/>
    <row r="32" spans="4:6" ht="10.5" customHeight="1" x14ac:dyDescent="0.25">
      <c r="D32" s="120"/>
      <c r="E32" s="122" t="str">
        <f>VLOOKUP($B$3,municipios[],5,0)</f>
        <v>DEPARTAMENTO  DE AGUA POTABLE Y ALCANTARILLADO</v>
      </c>
      <c r="F32" s="120"/>
    </row>
    <row r="33" spans="2:30" ht="10.5" customHeight="1" x14ac:dyDescent="0.25">
      <c r="D33" s="120"/>
      <c r="E33" s="122" t="str">
        <f>VLOOKUP($B$3,municipios[],6,0)</f>
        <v>DAPA</v>
      </c>
      <c r="F33" s="120"/>
    </row>
    <row r="34" spans="2:30" ht="10.5" customHeight="1" x14ac:dyDescent="0.25">
      <c r="D34" s="120"/>
      <c r="E34" s="122" t="str">
        <f>VLOOKUP($B$3,municipios[],18,0)</f>
        <v>ING. J. JESÚS MONROY MORENO</v>
      </c>
      <c r="F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2:30" ht="10.5" customHeight="1" x14ac:dyDescent="0.25">
      <c r="D35" s="120"/>
      <c r="E35" s="122" t="str">
        <f>VLOOKUP($B$3,municipios[],20,0)</f>
        <v>C. JESÚS RIVERA MARTÍNEZ</v>
      </c>
      <c r="F35" s="120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2:30" ht="10.5" customHeight="1" x14ac:dyDescent="0.25">
      <c r="D36" s="120"/>
      <c r="E36" s="122">
        <f>VLOOKUP($B$3,municipios[],23,0)</f>
        <v>7042</v>
      </c>
      <c r="F36" s="120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2:30" ht="10.5" customHeight="1" x14ac:dyDescent="0.25">
      <c r="D37" s="120"/>
      <c r="E37" s="122">
        <f>VLOOKUP($B$3,municipios[],24,0)</f>
        <v>5796</v>
      </c>
      <c r="F37" s="120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2:30" ht="10.5" customHeight="1" x14ac:dyDescent="0.25">
      <c r="D38" s="120"/>
      <c r="E38" s="122">
        <f>VLOOKUP($B$3,municipios[],25,0)</f>
        <v>1246</v>
      </c>
      <c r="F38" s="120"/>
      <c r="H38" s="121"/>
      <c r="I38" s="121"/>
      <c r="J38" s="121"/>
      <c r="K38" s="121"/>
      <c r="L38" s="121"/>
      <c r="M38" s="121"/>
      <c r="N38" s="121"/>
      <c r="O38" s="121"/>
      <c r="P38" s="121"/>
      <c r="Q38" s="121"/>
    </row>
    <row r="39" spans="2:30" ht="10.5" customHeight="1" x14ac:dyDescent="0.25">
      <c r="B39" s="121"/>
      <c r="C39" s="124"/>
      <c r="D39" s="124"/>
      <c r="E39" s="123">
        <f>VLOOKUP($B$3,municipios[],26,0)</f>
        <v>5.03125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367"/>
      <c r="S39" s="367"/>
      <c r="T39" s="367"/>
      <c r="U39" s="367"/>
      <c r="V39" s="124"/>
      <c r="W39" s="124"/>
      <c r="X39" s="124"/>
      <c r="Y39" s="124"/>
      <c r="Z39" s="124"/>
    </row>
    <row r="40" spans="2:30" ht="10.5" customHeight="1" x14ac:dyDescent="0.25">
      <c r="B40" s="121"/>
      <c r="C40" s="124"/>
      <c r="D40" s="124"/>
      <c r="E40" s="123">
        <f>VLOOKUP($B$3,municipios[],27,0)</f>
        <v>4.9004871259568548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367"/>
      <c r="S40" s="367"/>
      <c r="T40" s="367"/>
      <c r="U40" s="367"/>
      <c r="V40" s="124"/>
      <c r="W40" s="124"/>
      <c r="X40" s="124"/>
      <c r="Y40" s="124"/>
      <c r="Z40" s="124"/>
      <c r="AA40" s="124"/>
      <c r="AB40" s="124"/>
      <c r="AC40" s="124"/>
      <c r="AD40" s="124"/>
    </row>
    <row r="41" spans="2:30" ht="10.5" customHeight="1" x14ac:dyDescent="0.25">
      <c r="B41" s="121"/>
      <c r="C41" s="124"/>
      <c r="D41" s="124"/>
      <c r="E41" s="122" t="str">
        <f>VLOOKUP($B$3,municipios[],28,0)</f>
        <v>MEDIO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5">
        <f>VLOOKUP($B$3,municipios[],44,0)</f>
        <v>400746.42</v>
      </c>
      <c r="R41" s="367"/>
      <c r="S41" s="124"/>
      <c r="T41" s="367"/>
      <c r="U41" s="367"/>
      <c r="V41" s="124"/>
      <c r="W41" s="124"/>
      <c r="X41" s="124"/>
      <c r="Y41" s="124"/>
      <c r="Z41" s="367"/>
      <c r="AA41" s="124"/>
      <c r="AB41" s="124"/>
      <c r="AC41" s="124"/>
      <c r="AD41" s="124"/>
    </row>
    <row r="42" spans="2:30" x14ac:dyDescent="0.25">
      <c r="B42" s="121"/>
      <c r="C42" s="124"/>
      <c r="D42" s="124"/>
      <c r="E42" s="123">
        <f>VLOOKUP($B$3,municipios[],29,0)</f>
        <v>1.4068476768608784</v>
      </c>
      <c r="F42" s="124"/>
      <c r="G42" s="124"/>
      <c r="H42" s="124"/>
      <c r="I42" s="124"/>
      <c r="J42" s="124"/>
      <c r="K42" s="124"/>
      <c r="L42" s="124"/>
      <c r="M42" s="124"/>
      <c r="N42" s="126">
        <f>VLOOKUP($B$3,municipios[],111,0)</f>
        <v>0</v>
      </c>
      <c r="O42" s="124"/>
      <c r="P42" s="124"/>
      <c r="Q42" s="125">
        <f>VLOOKUP($B$3,municipios[],45,0)</f>
        <v>104089.98</v>
      </c>
      <c r="R42" s="370"/>
      <c r="S42" s="131" t="s">
        <v>160</v>
      </c>
      <c r="T42" s="367"/>
      <c r="U42" s="367"/>
      <c r="V42" s="124"/>
      <c r="W42" s="124"/>
      <c r="X42" s="124"/>
      <c r="Y42" s="127">
        <f>VLOOKUP($B$3,municipios[],139,0)</f>
        <v>0</v>
      </c>
      <c r="Z42" s="130" t="s">
        <v>231</v>
      </c>
      <c r="AA42" s="124"/>
      <c r="AB42" s="124"/>
      <c r="AC42" s="124"/>
      <c r="AD42" s="124"/>
    </row>
    <row r="43" spans="2:30" x14ac:dyDescent="0.25">
      <c r="B43" s="121"/>
      <c r="C43" s="121"/>
      <c r="D43" s="121"/>
      <c r="E43" s="122">
        <f>VLOOKUP($B$3,municipios[],32,0)</f>
        <v>1437</v>
      </c>
      <c r="F43" s="124"/>
      <c r="G43" s="124"/>
      <c r="H43" s="124"/>
      <c r="I43" s="124"/>
      <c r="J43" s="124"/>
      <c r="K43" s="396"/>
      <c r="L43" s="124"/>
      <c r="M43" s="124"/>
      <c r="N43" s="126">
        <f>VLOOKUP($B$3,municipios[],112,0)</f>
        <v>0</v>
      </c>
      <c r="O43" s="124"/>
      <c r="P43" s="124"/>
      <c r="Q43" s="125">
        <f>VLOOKUP($B$3,municipios[],46,0)</f>
        <v>15613.49</v>
      </c>
      <c r="R43" s="367"/>
      <c r="S43" s="131" t="s">
        <v>161</v>
      </c>
      <c r="T43" s="367"/>
      <c r="U43" s="367"/>
      <c r="V43" s="124"/>
      <c r="W43" s="124"/>
      <c r="X43" s="124"/>
      <c r="Y43" s="127">
        <f>VLOOKUP($B$3,municipios[],140,0)</f>
        <v>0</v>
      </c>
      <c r="Z43" s="130" t="s">
        <v>232</v>
      </c>
      <c r="AA43" s="124"/>
      <c r="AB43" s="124"/>
      <c r="AC43" s="124"/>
      <c r="AD43" s="124"/>
    </row>
    <row r="44" spans="2:30" x14ac:dyDescent="0.25">
      <c r="B44" s="121"/>
      <c r="C44" s="121"/>
      <c r="D44" s="121"/>
      <c r="E44" s="122">
        <f>VLOOKUP($B$3,municipios[],34,0)</f>
        <v>1152</v>
      </c>
      <c r="F44" s="124"/>
      <c r="G44" s="124"/>
      <c r="H44" s="124" t="s">
        <v>0</v>
      </c>
      <c r="I44" s="124"/>
      <c r="J44" s="124"/>
      <c r="K44" s="397">
        <f>VLOOKUP($B$3,municipios[],84,0)</f>
        <v>2489</v>
      </c>
      <c r="L44" s="124"/>
      <c r="M44" s="124"/>
      <c r="N44" s="126">
        <f>VLOOKUP($B$3,municipios[],113,0)</f>
        <v>0</v>
      </c>
      <c r="O44" s="124"/>
      <c r="P44" s="124"/>
      <c r="Q44" s="125">
        <f>VLOOKUP($B$3,municipios[],47,0)</f>
        <v>106236.24</v>
      </c>
      <c r="R44" s="367"/>
      <c r="S44" s="131" t="s">
        <v>255</v>
      </c>
      <c r="T44" s="367"/>
      <c r="U44" s="131" t="s">
        <v>254</v>
      </c>
      <c r="V44" s="124"/>
      <c r="W44" s="124"/>
      <c r="X44" s="124"/>
      <c r="Y44" s="127">
        <f>VLOOKUP($B$3,municipios[],141,0)</f>
        <v>0</v>
      </c>
      <c r="Z44" s="130" t="s">
        <v>236</v>
      </c>
      <c r="AA44" s="124"/>
      <c r="AB44" s="124"/>
      <c r="AC44" s="124"/>
      <c r="AD44" s="124"/>
    </row>
    <row r="45" spans="2:30" x14ac:dyDescent="0.25">
      <c r="B45" s="121"/>
      <c r="C45" s="121"/>
      <c r="D45" s="121"/>
      <c r="E45" s="398">
        <f>VLOOKUP($B$3,municipios[],36,0)</f>
        <v>0.97629999999999995</v>
      </c>
      <c r="F45" s="124"/>
      <c r="G45" s="124"/>
      <c r="H45" s="124" t="s">
        <v>603</v>
      </c>
      <c r="I45" s="124"/>
      <c r="J45" s="124"/>
      <c r="K45" s="397">
        <f>VLOOKUP($B$3,municipios[],85,0)</f>
        <v>37335</v>
      </c>
      <c r="L45" s="124"/>
      <c r="M45" s="124"/>
      <c r="N45" s="126">
        <f>VLOOKUP($B$3,municipios[],114,0)</f>
        <v>0</v>
      </c>
      <c r="O45" s="124"/>
      <c r="P45" s="124"/>
      <c r="Q45" s="125">
        <f>VLOOKUP($B$3,municipios[],48,0)</f>
        <v>17264</v>
      </c>
      <c r="R45" s="367"/>
      <c r="S45" s="131" t="s">
        <v>162</v>
      </c>
      <c r="T45" s="367"/>
      <c r="U45" s="367"/>
      <c r="V45" s="124"/>
      <c r="W45" s="124"/>
      <c r="X45" s="124"/>
      <c r="Y45" s="127">
        <f>IFERROR(VLOOKUP($B$3,municipios[],142,0),0)</f>
        <v>0</v>
      </c>
      <c r="Z45" s="130" t="s">
        <v>233</v>
      </c>
      <c r="AA45" s="124"/>
      <c r="AB45" s="124"/>
      <c r="AC45" s="124"/>
      <c r="AD45" s="124"/>
    </row>
    <row r="46" spans="2:30" x14ac:dyDescent="0.25">
      <c r="B46" s="121"/>
      <c r="C46" s="121"/>
      <c r="D46" s="121"/>
      <c r="E46" s="398">
        <f>VLOOKUP($B$3,municipios[],37,0)</f>
        <v>0.93900000000000006</v>
      </c>
      <c r="F46" s="124"/>
      <c r="G46" s="124"/>
      <c r="H46" s="124" t="s">
        <v>616</v>
      </c>
      <c r="I46" s="124"/>
      <c r="J46" s="124"/>
      <c r="K46" s="397">
        <f>VLOOKUP($B$3,municipios[],86,0)</f>
        <v>0</v>
      </c>
      <c r="L46" s="124"/>
      <c r="M46" s="124"/>
      <c r="N46" s="126">
        <f>VLOOKUP($B$3,municipios[],115,0)</f>
        <v>0</v>
      </c>
      <c r="O46" s="124"/>
      <c r="P46" s="124"/>
      <c r="Q46" s="125">
        <f>VLOOKUP($B$3,municipios[],49,0)</f>
        <v>0</v>
      </c>
      <c r="R46" s="367"/>
      <c r="S46" s="131" t="s">
        <v>163</v>
      </c>
      <c r="T46" s="367"/>
      <c r="U46" s="367"/>
      <c r="V46" s="124"/>
      <c r="W46" s="124"/>
      <c r="X46" s="124"/>
      <c r="Y46" s="127">
        <f>VLOOKUP($B$3,municipios[],143,0)</f>
        <v>9</v>
      </c>
      <c r="Z46" s="130" t="s">
        <v>234</v>
      </c>
      <c r="AA46" s="124"/>
      <c r="AB46" s="124"/>
      <c r="AC46" s="124"/>
      <c r="AD46" s="124"/>
    </row>
    <row r="47" spans="2:30" x14ac:dyDescent="0.25">
      <c r="B47" s="121"/>
      <c r="C47" s="121"/>
      <c r="D47" s="121"/>
      <c r="E47" s="398">
        <f>VLOOKUP($B$3,municipios[],38,0)</f>
        <v>0.99299999999999999</v>
      </c>
      <c r="F47" s="124"/>
      <c r="G47" s="124"/>
      <c r="H47" s="124" t="s">
        <v>3</v>
      </c>
      <c r="I47" s="124"/>
      <c r="J47" s="124"/>
      <c r="K47" s="397">
        <f>VLOOKUP($B$3,municipios[],87,0)</f>
        <v>0</v>
      </c>
      <c r="L47" s="124"/>
      <c r="M47" s="124"/>
      <c r="N47" s="126">
        <f>VLOOKUP($B$3,municipios[],116,0)</f>
        <v>0</v>
      </c>
      <c r="O47" s="124"/>
      <c r="P47" s="124"/>
      <c r="Q47" s="125">
        <f>VLOOKUP($B$3,municipios[],50,0)</f>
        <v>0</v>
      </c>
      <c r="R47" s="367"/>
      <c r="S47" s="399" t="s">
        <v>164</v>
      </c>
      <c r="T47" s="367"/>
      <c r="U47" s="367"/>
      <c r="V47" s="124"/>
      <c r="W47" s="124"/>
      <c r="X47" s="124"/>
      <c r="Y47" s="127">
        <f>VLOOKUP($B$3,municipios[],144,0)</f>
        <v>1</v>
      </c>
      <c r="Z47" s="130" t="s">
        <v>235</v>
      </c>
      <c r="AA47" s="124"/>
      <c r="AB47" s="124"/>
      <c r="AC47" s="124"/>
      <c r="AD47" s="124"/>
    </row>
    <row r="48" spans="2:30" x14ac:dyDescent="0.25">
      <c r="B48" s="121"/>
      <c r="C48" s="121"/>
      <c r="D48" s="121"/>
      <c r="E48" s="400"/>
      <c r="F48" s="124"/>
      <c r="G48" s="124"/>
      <c r="H48" s="124" t="s">
        <v>639</v>
      </c>
      <c r="I48" s="124"/>
      <c r="J48" s="124"/>
      <c r="K48" s="397">
        <f>VLOOKUP($B$3,municipios[],88,0)</f>
        <v>2489</v>
      </c>
      <c r="L48" s="124"/>
      <c r="M48" s="124"/>
      <c r="N48" s="126">
        <f>VLOOKUP($B$3,municipios[],117,0)</f>
        <v>0</v>
      </c>
      <c r="O48" s="124"/>
      <c r="P48" s="124"/>
      <c r="Q48" s="125">
        <f>VLOOKUP($B$3,municipios[],51,0)</f>
        <v>0</v>
      </c>
      <c r="R48" s="367"/>
      <c r="S48" s="131" t="s">
        <v>165</v>
      </c>
      <c r="T48" s="367"/>
      <c r="U48" s="367"/>
      <c r="V48" s="124"/>
      <c r="W48" s="124"/>
      <c r="X48" s="124"/>
      <c r="Y48" s="127">
        <f>VLOOKUP($B$3,municipios[],145,0)</f>
        <v>10</v>
      </c>
      <c r="Z48" s="130" t="s">
        <v>1279</v>
      </c>
      <c r="AA48" s="124"/>
      <c r="AB48" s="124"/>
      <c r="AC48" s="124"/>
      <c r="AD48" s="124"/>
    </row>
    <row r="49" spans="2:30" x14ac:dyDescent="0.25">
      <c r="B49" s="121"/>
      <c r="C49" s="121"/>
      <c r="D49" s="121"/>
      <c r="E49" s="400"/>
      <c r="F49" s="124"/>
      <c r="G49" s="124"/>
      <c r="H49" s="124" t="s">
        <v>5</v>
      </c>
      <c r="I49" s="124"/>
      <c r="J49" s="124"/>
      <c r="K49" s="397">
        <f>VLOOKUP($B$3,municipios[],89,0)</f>
        <v>37335</v>
      </c>
      <c r="L49" s="124"/>
      <c r="M49" s="124"/>
      <c r="N49" s="126">
        <f>VLOOKUP($B$3,municipios[],118,0)</f>
        <v>0</v>
      </c>
      <c r="O49" s="126">
        <f>N49+L58</f>
        <v>2489</v>
      </c>
      <c r="P49" s="124"/>
      <c r="Q49" s="125">
        <f>VLOOKUP($B$3,municipios[],52,0)</f>
        <v>0</v>
      </c>
      <c r="R49" s="367"/>
      <c r="S49" s="131" t="s">
        <v>166</v>
      </c>
      <c r="T49" s="367"/>
      <c r="U49" s="367"/>
      <c r="V49" s="124"/>
      <c r="W49" s="124"/>
      <c r="X49" s="124"/>
      <c r="Y49" s="127">
        <f>VLOOKUP($B$3,municipios[],146,0)</f>
        <v>7</v>
      </c>
      <c r="Z49" s="130" t="s">
        <v>1280</v>
      </c>
      <c r="AA49" s="124"/>
      <c r="AB49" s="124"/>
      <c r="AC49" s="124"/>
      <c r="AD49" s="124"/>
    </row>
    <row r="50" spans="2:30" x14ac:dyDescent="0.25">
      <c r="B50" s="121"/>
      <c r="C50" s="121"/>
      <c r="D50" s="121"/>
      <c r="E50" s="124"/>
      <c r="F50" s="124"/>
      <c r="G50" s="124"/>
      <c r="H50" s="124" t="s">
        <v>256</v>
      </c>
      <c r="I50" s="124"/>
      <c r="J50" s="124"/>
      <c r="K50" s="401">
        <f>VLOOKUP($B$3,municipios[],90,0)</f>
        <v>1738317.6</v>
      </c>
      <c r="L50" s="127">
        <f>VLOOKUP($B$3,municipios[],107,0)</f>
        <v>0</v>
      </c>
      <c r="M50" s="402">
        <f>K50+L50</f>
        <v>1738317.6</v>
      </c>
      <c r="N50" s="126">
        <f>VLOOKUP($B$3,municipios[],119,0)</f>
        <v>0</v>
      </c>
      <c r="O50" s="126">
        <f>(N50+L59+K49)*12</f>
        <v>896040</v>
      </c>
      <c r="P50" s="124"/>
      <c r="Q50" s="125">
        <f>VLOOKUP($B$3,municipios[],53,0)</f>
        <v>0</v>
      </c>
      <c r="R50" s="367"/>
      <c r="S50" s="131" t="s">
        <v>167</v>
      </c>
      <c r="T50" s="367"/>
      <c r="U50" s="367"/>
      <c r="V50" s="124"/>
      <c r="W50" s="124"/>
      <c r="X50" s="124"/>
      <c r="Y50" s="127" t="str">
        <f>VLOOKUP($B$3,municipios[],147,0)</f>
        <v>AL RÍO ATEMAJAC EN EL PREDIO EL MOLINITO</v>
      </c>
      <c r="Z50" s="130" t="s">
        <v>237</v>
      </c>
      <c r="AA50" s="124"/>
      <c r="AB50" s="124"/>
      <c r="AC50" s="124"/>
      <c r="AD50" s="124"/>
    </row>
    <row r="51" spans="2:30" x14ac:dyDescent="0.25">
      <c r="B51" s="121"/>
      <c r="C51" s="121"/>
      <c r="D51" s="121"/>
      <c r="E51" s="124"/>
      <c r="F51" s="124"/>
      <c r="G51" s="124"/>
      <c r="H51" s="124" t="s">
        <v>6</v>
      </c>
      <c r="I51" s="124"/>
      <c r="J51" s="124"/>
      <c r="K51" s="401">
        <f>VLOOKUP($B$3,municipios[],91,0)</f>
        <v>347663.52</v>
      </c>
      <c r="L51" s="127">
        <f>VLOOKUP($B$3,municipios[],108,0)</f>
        <v>0</v>
      </c>
      <c r="M51" s="402">
        <f t="shared" ref="M51:M53" si="0">K51+L51</f>
        <v>347663.52</v>
      </c>
      <c r="N51" s="403">
        <f>VLOOKUP($B$3,municipios[],120,0)</f>
        <v>0</v>
      </c>
      <c r="O51" s="402">
        <f>M50+N51</f>
        <v>1738317.6</v>
      </c>
      <c r="P51" s="124"/>
      <c r="Q51" s="125">
        <f>VLOOKUP($B$3,municipios[],54,0)</f>
        <v>0</v>
      </c>
      <c r="R51" s="367"/>
      <c r="S51" s="131" t="s">
        <v>168</v>
      </c>
      <c r="T51" s="367"/>
      <c r="U51" s="367"/>
      <c r="V51" s="124"/>
      <c r="W51" s="124"/>
      <c r="X51" s="124"/>
      <c r="Y51" s="127">
        <f>VLOOKUP($B$3,municipios[],148,0)</f>
        <v>0</v>
      </c>
      <c r="Z51" s="130" t="s">
        <v>238</v>
      </c>
      <c r="AA51" s="124"/>
      <c r="AB51" s="124"/>
      <c r="AC51" s="124"/>
      <c r="AD51" s="124"/>
    </row>
    <row r="52" spans="2:30" x14ac:dyDescent="0.25">
      <c r="B52" s="121"/>
      <c r="C52" s="121"/>
      <c r="D52" s="121"/>
      <c r="E52" s="124"/>
      <c r="F52" s="124"/>
      <c r="G52" s="124"/>
      <c r="H52" s="124" t="s">
        <v>7</v>
      </c>
      <c r="I52" s="124"/>
      <c r="J52" s="124"/>
      <c r="K52" s="401">
        <f>VLOOKUP($B$3,municipios[],92,0)</f>
        <v>62579.433600000004</v>
      </c>
      <c r="L52" s="127">
        <f>VLOOKUP($B$3,municipios[],109,0)</f>
        <v>0</v>
      </c>
      <c r="M52" s="402">
        <f t="shared" si="0"/>
        <v>62579.433600000004</v>
      </c>
      <c r="N52" s="403">
        <f>VLOOKUP($B$3,municipios[],121,0)</f>
        <v>0</v>
      </c>
      <c r="O52" s="402">
        <f>N52+M51</f>
        <v>347663.52</v>
      </c>
      <c r="P52" s="124"/>
      <c r="Q52" s="125">
        <f>VLOOKUP($B$3,municipios[],55,0)</f>
        <v>643950.13</v>
      </c>
      <c r="R52" s="367"/>
      <c r="S52" s="131" t="s">
        <v>265</v>
      </c>
      <c r="T52" s="367"/>
      <c r="U52" s="367"/>
      <c r="V52" s="124"/>
      <c r="W52" s="124"/>
      <c r="X52" s="124"/>
      <c r="Y52" s="127">
        <f>VLOOKUP($B$3,municipios[],149,0)</f>
        <v>32.5</v>
      </c>
      <c r="Z52" s="130" t="s">
        <v>239</v>
      </c>
      <c r="AA52" s="124"/>
      <c r="AB52" s="124"/>
      <c r="AC52" s="124"/>
      <c r="AD52" s="124"/>
    </row>
    <row r="53" spans="2:30" x14ac:dyDescent="0.25">
      <c r="B53" s="121"/>
      <c r="C53" s="121"/>
      <c r="D53" s="121"/>
      <c r="E53" s="124"/>
      <c r="F53" s="124"/>
      <c r="G53" s="124"/>
      <c r="H53" s="124" t="s">
        <v>8</v>
      </c>
      <c r="I53" s="124"/>
      <c r="J53" s="124"/>
      <c r="K53" s="401">
        <f>VLOOKUP($B$3,municipios[],93,0)</f>
        <v>2148560.5536000002</v>
      </c>
      <c r="L53" s="127">
        <f>VLOOKUP($B$3,municipios[],110,0)</f>
        <v>0</v>
      </c>
      <c r="M53" s="402">
        <f t="shared" si="0"/>
        <v>2148560.5536000002</v>
      </c>
      <c r="N53" s="403">
        <f>VLOOKUP($B$3,municipios[],122,0)</f>
        <v>0</v>
      </c>
      <c r="O53" s="402">
        <f>N53+M52</f>
        <v>62579.433600000004</v>
      </c>
      <c r="P53" s="124"/>
      <c r="Q53" s="125">
        <f>VLOOKUP($B$3,municipios[],56,0)</f>
        <v>0</v>
      </c>
      <c r="R53" s="367"/>
      <c r="S53" s="399" t="s">
        <v>169</v>
      </c>
      <c r="T53" s="367"/>
      <c r="U53" s="367"/>
      <c r="V53" s="124"/>
      <c r="W53" s="124"/>
      <c r="X53" s="124"/>
      <c r="Y53" s="127">
        <f>VLOOKUP($B$3,municipios[],150,0)</f>
        <v>22.666666666666668</v>
      </c>
      <c r="Z53" s="404" t="s">
        <v>1281</v>
      </c>
      <c r="AA53" s="124"/>
      <c r="AB53" s="124"/>
      <c r="AC53" s="124"/>
      <c r="AD53" s="124"/>
    </row>
    <row r="54" spans="2:30" x14ac:dyDescent="0.25">
      <c r="B54" s="121"/>
      <c r="C54" s="121"/>
      <c r="D54" s="121"/>
      <c r="E54" s="124"/>
      <c r="F54" s="124"/>
      <c r="G54" s="124"/>
      <c r="H54" s="124" t="s">
        <v>9</v>
      </c>
      <c r="I54" s="124"/>
      <c r="J54" s="124"/>
      <c r="K54" s="397">
        <f>VLOOKUP($B$3,municipios[],94,0)</f>
        <v>0</v>
      </c>
      <c r="L54" s="124"/>
      <c r="M54" s="124"/>
      <c r="N54" s="403">
        <f>VLOOKUP($B$3,municipios[],123,0)</f>
        <v>0</v>
      </c>
      <c r="O54" s="402">
        <f>N54+M53</f>
        <v>2148560.5536000002</v>
      </c>
      <c r="P54" s="124"/>
      <c r="Q54" s="125">
        <f>VLOOKUP($B$3,municipios[],57,0)</f>
        <v>1224033</v>
      </c>
      <c r="R54" s="367"/>
      <c r="S54" s="399" t="s">
        <v>170</v>
      </c>
      <c r="T54" s="367"/>
      <c r="U54" s="367"/>
      <c r="V54" s="124"/>
      <c r="W54" s="124"/>
      <c r="X54" s="124"/>
      <c r="Y54" s="405">
        <f>VLOOKUP($B$3,municipios[],151,0)</f>
        <v>0.2</v>
      </c>
      <c r="Z54" s="130" t="s">
        <v>240</v>
      </c>
      <c r="AA54" s="124"/>
      <c r="AB54" s="124"/>
      <c r="AC54" s="124"/>
      <c r="AD54" s="124"/>
    </row>
    <row r="55" spans="2:30" x14ac:dyDescent="0.25">
      <c r="B55" s="121"/>
      <c r="C55" s="121"/>
      <c r="D55" s="121"/>
      <c r="E55" s="124"/>
      <c r="F55" s="124"/>
      <c r="G55" s="124"/>
      <c r="H55" s="124" t="s">
        <v>10</v>
      </c>
      <c r="I55" s="124"/>
      <c r="J55" s="124"/>
      <c r="K55" s="397">
        <f>VLOOKUP($B$3,municipios[],95,0)</f>
        <v>0</v>
      </c>
      <c r="L55" s="124"/>
      <c r="M55" s="124"/>
      <c r="N55" s="127">
        <f>VLOOKUP($B$3,municipios[],124,0)</f>
        <v>0</v>
      </c>
      <c r="O55" s="124"/>
      <c r="P55" s="124"/>
      <c r="Q55" s="125">
        <f>VLOOKUP($B$3,municipios[],58,0)</f>
        <v>0</v>
      </c>
      <c r="R55" s="367"/>
      <c r="S55" s="399" t="s">
        <v>171</v>
      </c>
      <c r="T55" s="367"/>
      <c r="U55" s="367"/>
      <c r="V55" s="124"/>
      <c r="W55" s="124"/>
      <c r="X55" s="124"/>
      <c r="Y55" s="127">
        <f>VLOOKUP($B$3,municipios[],152,0)</f>
        <v>8</v>
      </c>
      <c r="Z55" s="130" t="s">
        <v>241</v>
      </c>
      <c r="AA55" s="124"/>
      <c r="AB55" s="124"/>
      <c r="AC55" s="124"/>
      <c r="AD55" s="124"/>
    </row>
    <row r="56" spans="2:30" x14ac:dyDescent="0.25">
      <c r="B56" s="121"/>
      <c r="C56" s="121"/>
      <c r="D56" s="121"/>
      <c r="E56" s="124"/>
      <c r="F56" s="124"/>
      <c r="G56" s="124"/>
      <c r="H56" s="124" t="s">
        <v>11</v>
      </c>
      <c r="I56" s="124"/>
      <c r="J56" s="124"/>
      <c r="K56" s="397">
        <f>VLOOKUP($B$3,municipios[],96,0)</f>
        <v>0</v>
      </c>
      <c r="L56" s="124"/>
      <c r="M56" s="124"/>
      <c r="N56" s="127">
        <f>VLOOKUP($B$3,municipios[],111,0)</f>
        <v>0</v>
      </c>
      <c r="O56" s="124"/>
      <c r="P56" s="124"/>
      <c r="Q56" s="125">
        <f>VLOOKUP($B$3,municipios[],59,0)</f>
        <v>269590</v>
      </c>
      <c r="R56" s="367"/>
      <c r="S56" s="399" t="s">
        <v>172</v>
      </c>
      <c r="T56" s="367"/>
      <c r="U56" s="367"/>
      <c r="V56" s="124"/>
      <c r="W56" s="124"/>
      <c r="X56" s="124"/>
      <c r="Y56" s="127">
        <f>VLOOKUP($B$3,municipios[],153,0)</f>
        <v>24</v>
      </c>
      <c r="Z56" s="130" t="s">
        <v>242</v>
      </c>
      <c r="AA56" s="124"/>
      <c r="AB56" s="124"/>
      <c r="AC56" s="124"/>
      <c r="AD56" s="124"/>
    </row>
    <row r="57" spans="2:30" ht="34.5" x14ac:dyDescent="0.25">
      <c r="B57" s="121"/>
      <c r="C57" s="121"/>
      <c r="D57" s="121"/>
      <c r="E57" s="124"/>
      <c r="F57" s="124"/>
      <c r="G57" s="124"/>
      <c r="H57" s="124" t="s">
        <v>12</v>
      </c>
      <c r="I57" s="124"/>
      <c r="J57" s="124"/>
      <c r="K57" s="397">
        <f>VLOOKUP($B$3,municipios[],97,0)</f>
        <v>0</v>
      </c>
      <c r="L57" s="124"/>
      <c r="M57" s="124"/>
      <c r="N57" s="127">
        <f>VLOOKUP($B$3,municipios[],111,0)</f>
        <v>0</v>
      </c>
      <c r="O57" s="124"/>
      <c r="P57" s="124"/>
      <c r="Q57" s="125">
        <f>VLOOKUP($B$3,municipios[],60,0)</f>
        <v>0</v>
      </c>
      <c r="R57" s="367"/>
      <c r="S57" s="399" t="s">
        <v>173</v>
      </c>
      <c r="T57" s="367"/>
      <c r="U57" s="367"/>
      <c r="V57" s="124"/>
      <c r="W57" s="124"/>
      <c r="X57" s="124"/>
      <c r="Y57" s="127">
        <f>VLOOKUP($B$3,municipios[],154,0)</f>
        <v>24</v>
      </c>
      <c r="Z57" s="406" t="s">
        <v>243</v>
      </c>
      <c r="AA57" s="124"/>
      <c r="AB57" s="124"/>
      <c r="AC57" s="124"/>
      <c r="AD57" s="124"/>
    </row>
    <row r="58" spans="2:30" x14ac:dyDescent="0.25">
      <c r="B58" s="121"/>
      <c r="C58" s="121"/>
      <c r="D58" s="121"/>
      <c r="E58" s="124"/>
      <c r="F58" s="124"/>
      <c r="G58" s="124"/>
      <c r="H58" s="124" t="s">
        <v>716</v>
      </c>
      <c r="I58" s="124"/>
      <c r="J58" s="124"/>
      <c r="K58" s="397">
        <f>VLOOKUP($B$3,municipios[],98,0)</f>
        <v>0</v>
      </c>
      <c r="L58" s="126">
        <f>K48+K58+K63</f>
        <v>2489</v>
      </c>
      <c r="M58" s="124"/>
      <c r="N58" s="124"/>
      <c r="O58" s="124"/>
      <c r="P58" s="124"/>
      <c r="Q58" s="125">
        <f>VLOOKUP($B$3,municipios[],61,0)</f>
        <v>0</v>
      </c>
      <c r="R58" s="367"/>
      <c r="S58" s="130" t="s">
        <v>174</v>
      </c>
      <c r="T58" s="367"/>
      <c r="U58" s="367"/>
      <c r="V58" s="124"/>
      <c r="W58" s="124"/>
      <c r="X58" s="124"/>
      <c r="Y58" s="127">
        <f>VLOOKUP($B$3,municipios[],155,0)</f>
        <v>7</v>
      </c>
      <c r="Z58" s="124"/>
      <c r="AA58" s="124"/>
      <c r="AB58" s="124"/>
      <c r="AC58" s="124"/>
      <c r="AD58" s="124"/>
    </row>
    <row r="59" spans="2:30" x14ac:dyDescent="0.25">
      <c r="B59" s="121"/>
      <c r="C59" s="121"/>
      <c r="D59" s="121"/>
      <c r="E59" s="124"/>
      <c r="F59" s="124"/>
      <c r="G59" s="124"/>
      <c r="H59" s="124" t="s">
        <v>1373</v>
      </c>
      <c r="I59" s="124"/>
      <c r="J59" s="124"/>
      <c r="K59" s="397">
        <f>VLOOKUP($B$3,municipios[],99,0)</f>
        <v>0</v>
      </c>
      <c r="L59" s="126">
        <f>K49+K59</f>
        <v>37335</v>
      </c>
      <c r="M59" s="124"/>
      <c r="N59" s="124"/>
      <c r="O59" s="124"/>
      <c r="P59" s="124"/>
      <c r="Q59" s="125">
        <f>VLOOKUP($B$3,municipios[],62,0)</f>
        <v>681140.68</v>
      </c>
      <c r="R59" s="367"/>
      <c r="S59" s="130" t="s">
        <v>175</v>
      </c>
      <c r="T59" s="367"/>
      <c r="U59" s="367"/>
      <c r="V59" s="124"/>
      <c r="W59" s="124"/>
      <c r="X59" s="124"/>
      <c r="Y59" s="124"/>
      <c r="Z59" s="124"/>
      <c r="AA59" s="124"/>
      <c r="AB59" s="124"/>
      <c r="AC59" s="124"/>
      <c r="AD59" s="124"/>
    </row>
    <row r="60" spans="2:30" x14ac:dyDescent="0.25">
      <c r="B60" s="121"/>
      <c r="C60" s="121"/>
      <c r="D60" s="121"/>
      <c r="E60" s="124"/>
      <c r="F60" s="124"/>
      <c r="G60" s="124"/>
      <c r="H60" s="124" t="s">
        <v>15</v>
      </c>
      <c r="I60" s="124"/>
      <c r="J60" s="124"/>
      <c r="K60" s="397">
        <f>VLOOKUP($B$3,municipios[],100,0)</f>
        <v>0</v>
      </c>
      <c r="L60" s="124"/>
      <c r="M60" s="124"/>
      <c r="N60" s="124"/>
      <c r="O60" s="124"/>
      <c r="P60" s="124"/>
      <c r="Q60" s="125">
        <f>VLOOKUP($B$3,municipios[],63,0)</f>
        <v>0</v>
      </c>
      <c r="R60" s="367"/>
      <c r="S60" s="130" t="s">
        <v>176</v>
      </c>
      <c r="T60" s="367"/>
      <c r="U60" s="367"/>
      <c r="V60" s="124"/>
      <c r="W60" s="124"/>
      <c r="X60" s="124"/>
      <c r="Y60" s="124"/>
      <c r="Z60" s="124"/>
      <c r="AA60" s="124"/>
      <c r="AB60" s="124"/>
      <c r="AC60" s="124"/>
      <c r="AD60" s="124"/>
    </row>
    <row r="61" spans="2:30" x14ac:dyDescent="0.25">
      <c r="B61" s="121"/>
      <c r="C61" s="121"/>
      <c r="D61" s="121"/>
      <c r="E61" s="124"/>
      <c r="F61" s="124"/>
      <c r="G61" s="124"/>
      <c r="H61" s="124" t="s">
        <v>16</v>
      </c>
      <c r="I61" s="124"/>
      <c r="J61" s="124"/>
      <c r="K61" s="397">
        <f>VLOOKUP($B$3,municipios[],101,0)</f>
        <v>0</v>
      </c>
      <c r="L61" s="124"/>
      <c r="M61" s="124"/>
      <c r="N61" s="124"/>
      <c r="O61" s="124"/>
      <c r="P61" s="124"/>
      <c r="Q61" s="125">
        <f>VLOOKUP($B$3,municipios[],64,0)</f>
        <v>0</v>
      </c>
      <c r="R61" s="367"/>
      <c r="S61" s="130" t="s">
        <v>177</v>
      </c>
      <c r="T61" s="367"/>
      <c r="U61" s="367"/>
      <c r="V61" s="124"/>
      <c r="W61" s="124"/>
      <c r="X61" s="124"/>
      <c r="Y61" s="124"/>
      <c r="Z61" s="124"/>
      <c r="AA61" s="124"/>
      <c r="AB61" s="124"/>
      <c r="AC61" s="124"/>
      <c r="AD61" s="124"/>
    </row>
    <row r="62" spans="2:30" x14ac:dyDescent="0.25">
      <c r="B62" s="121"/>
      <c r="C62" s="121"/>
      <c r="D62" s="121"/>
      <c r="E62" s="124"/>
      <c r="F62" s="124"/>
      <c r="G62" s="124"/>
      <c r="H62" s="124" t="s">
        <v>17</v>
      </c>
      <c r="I62" s="124"/>
      <c r="J62" s="124"/>
      <c r="K62" s="397">
        <f>VLOOKUP($B$3,municipios[],102,0)</f>
        <v>0</v>
      </c>
      <c r="L62" s="124"/>
      <c r="M62" s="124"/>
      <c r="N62" s="124"/>
      <c r="O62" s="124"/>
      <c r="P62" s="124"/>
      <c r="Q62" s="125">
        <f>VLOOKUP($B$3,municipios[],65,0)</f>
        <v>0</v>
      </c>
      <c r="R62" s="367"/>
      <c r="S62" s="130" t="s">
        <v>178</v>
      </c>
      <c r="T62" s="367"/>
      <c r="U62" s="367"/>
      <c r="V62" s="124"/>
      <c r="W62" s="124"/>
      <c r="X62" s="124"/>
      <c r="Y62" s="124"/>
      <c r="Z62" s="124"/>
      <c r="AA62" s="124"/>
      <c r="AB62" s="124"/>
      <c r="AC62" s="124"/>
      <c r="AD62" s="124"/>
    </row>
    <row r="63" spans="2:30" x14ac:dyDescent="0.25">
      <c r="B63" s="121"/>
      <c r="C63" s="121"/>
      <c r="D63" s="121"/>
      <c r="E63" s="124"/>
      <c r="F63" s="124"/>
      <c r="G63" s="124"/>
      <c r="H63" s="124" t="s">
        <v>18</v>
      </c>
      <c r="I63" s="124"/>
      <c r="J63" s="124"/>
      <c r="K63" s="397">
        <f>VLOOKUP($B$3,municipios[],103,0)</f>
        <v>0</v>
      </c>
      <c r="L63" s="124"/>
      <c r="M63" s="124"/>
      <c r="N63" s="124"/>
      <c r="O63" s="124"/>
      <c r="P63" s="124"/>
      <c r="Q63" s="125">
        <f>VLOOKUP($B$3,municipios[],66,0)</f>
        <v>106886.36</v>
      </c>
      <c r="R63" s="367"/>
      <c r="S63" s="130" t="s">
        <v>179</v>
      </c>
      <c r="T63" s="367"/>
      <c r="U63" s="367"/>
      <c r="V63" s="124"/>
      <c r="W63" s="124"/>
      <c r="X63" s="124"/>
      <c r="Y63" s="124"/>
      <c r="Z63" s="124"/>
      <c r="AA63" s="124"/>
      <c r="AB63" s="124"/>
      <c r="AC63" s="124"/>
      <c r="AD63" s="124"/>
    </row>
    <row r="64" spans="2:30" x14ac:dyDescent="0.25">
      <c r="B64" s="121"/>
      <c r="C64" s="121"/>
      <c r="D64" s="121"/>
      <c r="E64" s="124"/>
      <c r="F64" s="124"/>
      <c r="G64" s="124"/>
      <c r="H64" s="124" t="s">
        <v>19</v>
      </c>
      <c r="I64" s="124"/>
      <c r="J64" s="124"/>
      <c r="K64" s="397">
        <f>VLOOKUP($B$3,municipios[],104,0)</f>
        <v>0</v>
      </c>
      <c r="L64" s="124"/>
      <c r="M64" s="124"/>
      <c r="N64" s="124"/>
      <c r="O64" s="124"/>
      <c r="P64" s="124"/>
      <c r="Q64" s="125">
        <f>VLOOKUP($B$3,municipios[],67,0)</f>
        <v>87611.6</v>
      </c>
      <c r="R64" s="367"/>
      <c r="S64" s="130" t="s">
        <v>180</v>
      </c>
      <c r="T64" s="367"/>
      <c r="U64" s="367"/>
      <c r="V64" s="124"/>
      <c r="W64" s="124"/>
      <c r="X64" s="124"/>
      <c r="Y64" s="124"/>
      <c r="Z64" s="124"/>
      <c r="AA64" s="124"/>
      <c r="AB64" s="124"/>
      <c r="AC64" s="124"/>
      <c r="AD64" s="124"/>
    </row>
    <row r="65" spans="2:30" x14ac:dyDescent="0.25">
      <c r="B65" s="121"/>
      <c r="C65" s="121"/>
      <c r="D65" s="121"/>
      <c r="E65" s="124"/>
      <c r="F65" s="124"/>
      <c r="G65" s="124"/>
      <c r="H65" s="124" t="s">
        <v>745</v>
      </c>
      <c r="I65" s="124"/>
      <c r="J65" s="124"/>
      <c r="K65" s="397">
        <f>VLOOKUP($B$3,municipios[],105,0)</f>
        <v>0</v>
      </c>
      <c r="L65" s="124"/>
      <c r="M65" s="124"/>
      <c r="N65" s="124"/>
      <c r="O65" s="124"/>
      <c r="P65" s="124"/>
      <c r="Q65" s="125">
        <f>VLOOKUP($B$3,municipios[],68,0)</f>
        <v>39064.400000000001</v>
      </c>
      <c r="R65" s="367"/>
      <c r="S65" s="130" t="s">
        <v>181</v>
      </c>
      <c r="T65" s="367"/>
      <c r="U65" s="367"/>
      <c r="V65" s="124"/>
      <c r="W65" s="124"/>
      <c r="X65" s="124"/>
      <c r="Y65" s="124"/>
      <c r="Z65" s="124"/>
      <c r="AA65" s="124"/>
      <c r="AB65" s="124"/>
      <c r="AC65" s="124"/>
      <c r="AD65" s="124"/>
    </row>
    <row r="66" spans="2:30" x14ac:dyDescent="0.25">
      <c r="B66" s="121"/>
      <c r="C66" s="121"/>
      <c r="D66" s="121"/>
      <c r="E66" s="124"/>
      <c r="F66" s="124"/>
      <c r="G66" s="124"/>
      <c r="H66" s="124" t="s">
        <v>570</v>
      </c>
      <c r="I66" s="124"/>
      <c r="J66" s="124"/>
      <c r="K66" s="397">
        <f>VLOOKUP($B$3,municipios[],106,0)</f>
        <v>0</v>
      </c>
      <c r="L66" s="124"/>
      <c r="M66" s="124"/>
      <c r="N66" s="124"/>
      <c r="O66" s="124"/>
      <c r="P66" s="124"/>
      <c r="Q66" s="125">
        <f>VLOOKUP($B$3,municipios[],69,0)</f>
        <v>0</v>
      </c>
      <c r="R66" s="367"/>
      <c r="S66" s="130" t="s">
        <v>182</v>
      </c>
      <c r="T66" s="367"/>
      <c r="U66" s="367"/>
      <c r="V66" s="124"/>
      <c r="W66" s="124"/>
      <c r="X66" s="124"/>
      <c r="Y66" s="124"/>
      <c r="Z66" s="124"/>
      <c r="AA66" s="124"/>
      <c r="AB66" s="124"/>
      <c r="AC66" s="124"/>
      <c r="AD66" s="124"/>
    </row>
    <row r="67" spans="2:30" x14ac:dyDescent="0.25">
      <c r="B67" s="121"/>
      <c r="C67" s="121"/>
      <c r="D67" s="121"/>
      <c r="E67" s="124"/>
      <c r="F67" s="124"/>
      <c r="G67" s="124"/>
      <c r="H67" s="124" t="s">
        <v>22</v>
      </c>
      <c r="I67" s="124"/>
      <c r="J67" s="124"/>
      <c r="K67" s="396"/>
      <c r="L67" s="124"/>
      <c r="M67" s="124"/>
      <c r="N67" s="124"/>
      <c r="O67" s="124"/>
      <c r="P67" s="124"/>
      <c r="Q67" s="125">
        <f>VLOOKUP($B$3,municipios[],70,0)</f>
        <v>0</v>
      </c>
      <c r="R67" s="367"/>
      <c r="S67" s="130" t="s">
        <v>183</v>
      </c>
      <c r="T67" s="367"/>
      <c r="U67" s="367"/>
      <c r="V67" s="124"/>
      <c r="W67" s="124"/>
      <c r="X67" s="124"/>
      <c r="Y67" s="124"/>
      <c r="Z67" s="124"/>
      <c r="AA67" s="124"/>
      <c r="AB67" s="124"/>
      <c r="AC67" s="124"/>
      <c r="AD67" s="124"/>
    </row>
    <row r="68" spans="2:30" x14ac:dyDescent="0.25">
      <c r="B68" s="121"/>
      <c r="C68" s="121"/>
      <c r="D68" s="121"/>
      <c r="E68" s="124"/>
      <c r="F68" s="124"/>
      <c r="G68" s="124"/>
      <c r="H68" s="124" t="s">
        <v>320</v>
      </c>
      <c r="I68" s="124"/>
      <c r="J68" s="124"/>
      <c r="K68" s="124"/>
      <c r="L68" s="124"/>
      <c r="M68" s="124"/>
      <c r="N68" s="124"/>
      <c r="O68" s="124"/>
      <c r="P68" s="124"/>
      <c r="Q68" s="125">
        <f>VLOOKUP($B$3,municipios[],71,0)</f>
        <v>0</v>
      </c>
      <c r="R68" s="367"/>
      <c r="S68" s="130" t="s">
        <v>184</v>
      </c>
      <c r="T68" s="367"/>
      <c r="U68" s="367"/>
      <c r="V68" s="124"/>
      <c r="W68" s="124"/>
      <c r="X68" s="124"/>
      <c r="Y68" s="124"/>
      <c r="Z68" s="124"/>
      <c r="AA68" s="124"/>
      <c r="AB68" s="124"/>
      <c r="AC68" s="124"/>
      <c r="AD68" s="124"/>
    </row>
    <row r="69" spans="2:30" x14ac:dyDescent="0.25">
      <c r="B69" s="121"/>
      <c r="C69" s="121"/>
      <c r="D69" s="121"/>
      <c r="E69" s="124"/>
      <c r="F69" s="124"/>
      <c r="G69" s="124"/>
      <c r="H69" s="124" t="s">
        <v>1684</v>
      </c>
      <c r="I69" s="124"/>
      <c r="J69" s="124"/>
      <c r="K69" s="124"/>
      <c r="L69" s="124"/>
      <c r="M69" s="124"/>
      <c r="N69" s="124"/>
      <c r="O69" s="124"/>
      <c r="P69" s="124"/>
      <c r="Q69" s="125">
        <f>VLOOKUP($B$3,municipios[],72,0)</f>
        <v>0</v>
      </c>
      <c r="R69" s="367"/>
      <c r="S69" s="130" t="s">
        <v>185</v>
      </c>
      <c r="T69" s="367"/>
      <c r="U69" s="367"/>
      <c r="V69" s="124"/>
      <c r="W69" s="124"/>
      <c r="X69" s="124"/>
      <c r="Y69" s="124"/>
      <c r="Z69" s="124"/>
      <c r="AA69" s="124"/>
      <c r="AB69" s="124"/>
      <c r="AC69" s="124"/>
      <c r="AD69" s="124"/>
    </row>
    <row r="70" spans="2:30" x14ac:dyDescent="0.25">
      <c r="B70" s="121"/>
      <c r="C70" s="121"/>
      <c r="D70" s="121"/>
      <c r="E70" s="124"/>
      <c r="F70" s="124"/>
      <c r="G70" s="124"/>
      <c r="H70" s="124" t="s">
        <v>1932</v>
      </c>
      <c r="I70" s="124"/>
      <c r="J70" s="124"/>
      <c r="K70" s="124"/>
      <c r="L70" s="124"/>
      <c r="M70" s="124"/>
      <c r="N70" s="124"/>
      <c r="O70" s="124"/>
      <c r="P70" s="124"/>
      <c r="Q70" s="125">
        <f>VLOOKUP($B$3,municipios[],73,0)</f>
        <v>0</v>
      </c>
      <c r="R70" s="367"/>
      <c r="S70" s="130" t="s">
        <v>186</v>
      </c>
      <c r="T70" s="367"/>
      <c r="U70" s="367"/>
      <c r="V70" s="124"/>
      <c r="W70" s="124"/>
      <c r="X70" s="124"/>
      <c r="Y70" s="124"/>
      <c r="Z70" s="124"/>
      <c r="AA70" s="124"/>
      <c r="AB70" s="124"/>
      <c r="AC70" s="124"/>
      <c r="AD70" s="124"/>
    </row>
    <row r="71" spans="2:30" x14ac:dyDescent="0.25">
      <c r="B71" s="121"/>
      <c r="C71" s="121"/>
      <c r="D71" s="121"/>
      <c r="E71" s="124"/>
      <c r="F71" s="124"/>
      <c r="G71" s="124"/>
      <c r="H71" s="124" t="s">
        <v>26</v>
      </c>
      <c r="I71" s="124"/>
      <c r="J71" s="124"/>
      <c r="K71" s="124"/>
      <c r="L71" s="124"/>
      <c r="M71" s="124"/>
      <c r="N71" s="124"/>
      <c r="O71" s="124"/>
      <c r="P71" s="124"/>
      <c r="Q71" s="125">
        <f>VLOOKUP($B$3,municipios[],74,0)</f>
        <v>174281.35</v>
      </c>
      <c r="R71" s="367"/>
      <c r="S71" s="130" t="s">
        <v>187</v>
      </c>
      <c r="T71" s="367"/>
      <c r="U71" s="367"/>
      <c r="V71" s="124"/>
      <c r="W71" s="124"/>
      <c r="X71" s="124"/>
      <c r="Y71" s="124"/>
      <c r="Z71" s="124"/>
      <c r="AA71" s="124"/>
      <c r="AB71" s="124"/>
      <c r="AC71" s="124"/>
      <c r="AD71" s="124"/>
    </row>
    <row r="72" spans="2:30" x14ac:dyDescent="0.25">
      <c r="B72" s="121"/>
      <c r="C72" s="124"/>
      <c r="D72" s="124"/>
      <c r="E72" s="124"/>
      <c r="F72" s="124"/>
      <c r="G72" s="124"/>
      <c r="H72" s="124" t="s">
        <v>787</v>
      </c>
      <c r="I72" s="124"/>
      <c r="J72" s="124"/>
      <c r="K72" s="124"/>
      <c r="L72" s="124"/>
      <c r="M72" s="124"/>
      <c r="N72" s="124"/>
      <c r="O72" s="124"/>
      <c r="P72" s="124"/>
      <c r="Q72" s="125">
        <f>VLOOKUP($B$3,municipios[],75,0)</f>
        <v>0</v>
      </c>
      <c r="R72" s="367"/>
      <c r="S72" s="130" t="s">
        <v>188</v>
      </c>
      <c r="T72" s="367"/>
      <c r="U72" s="367"/>
      <c r="V72" s="124"/>
      <c r="W72" s="124"/>
      <c r="X72" s="124"/>
      <c r="Y72" s="124"/>
      <c r="Z72" s="124"/>
      <c r="AA72" s="124"/>
      <c r="AB72" s="124"/>
      <c r="AC72" s="124"/>
      <c r="AD72" s="124"/>
    </row>
    <row r="73" spans="2:30" x14ac:dyDescent="0.25">
      <c r="B73" s="121"/>
      <c r="C73" s="124"/>
      <c r="D73" s="124"/>
      <c r="E73" s="124"/>
      <c r="F73" s="124"/>
      <c r="G73" s="124"/>
      <c r="H73" s="124" t="s">
        <v>28</v>
      </c>
      <c r="I73" s="124"/>
      <c r="J73" s="124"/>
      <c r="K73" s="124"/>
      <c r="L73" s="124"/>
      <c r="M73" s="124"/>
      <c r="N73" s="124"/>
      <c r="O73" s="124"/>
      <c r="P73" s="124"/>
      <c r="Q73" s="125">
        <f>VLOOKUP($B$3,municipios[],76,0)</f>
        <v>0</v>
      </c>
      <c r="R73" s="367"/>
      <c r="S73" s="130" t="s">
        <v>189</v>
      </c>
      <c r="T73" s="367"/>
      <c r="U73" s="367"/>
      <c r="V73" s="124"/>
      <c r="W73" s="124"/>
      <c r="X73" s="124"/>
      <c r="Y73" s="124"/>
      <c r="Z73" s="124"/>
      <c r="AA73" s="124"/>
      <c r="AB73" s="124"/>
      <c r="AC73" s="124"/>
      <c r="AD73" s="124"/>
    </row>
    <row r="74" spans="2:30" x14ac:dyDescent="0.25">
      <c r="B74" s="121"/>
      <c r="C74" s="124"/>
      <c r="D74" s="124"/>
      <c r="E74" s="124"/>
      <c r="F74" s="124"/>
      <c r="G74" s="124"/>
      <c r="H74" s="124" t="s">
        <v>1396</v>
      </c>
      <c r="I74" s="124"/>
      <c r="J74" s="124"/>
      <c r="K74" s="124"/>
      <c r="L74" s="124"/>
      <c r="M74" s="124"/>
      <c r="N74" s="124"/>
      <c r="O74" s="124"/>
      <c r="P74" s="124"/>
      <c r="Q74" s="125">
        <f>VLOOKUP($B$3,municipios[],77,0)</f>
        <v>2582607.39</v>
      </c>
      <c r="R74" s="367"/>
      <c r="S74" s="130" t="s">
        <v>190</v>
      </c>
      <c r="T74" s="367"/>
      <c r="U74" s="367"/>
      <c r="V74" s="124"/>
      <c r="W74" s="124"/>
      <c r="X74" s="124"/>
      <c r="Y74" s="124"/>
      <c r="Z74" s="124"/>
      <c r="AA74" s="124"/>
      <c r="AB74" s="124"/>
      <c r="AC74" s="124"/>
      <c r="AD74" s="124"/>
    </row>
    <row r="75" spans="2:30" x14ac:dyDescent="0.25">
      <c r="B75" s="121"/>
      <c r="C75" s="124"/>
      <c r="D75" s="124"/>
      <c r="E75" s="124"/>
      <c r="F75" s="124"/>
      <c r="G75" s="124"/>
      <c r="H75" s="124" t="s">
        <v>814</v>
      </c>
      <c r="I75" s="124"/>
      <c r="J75" s="124"/>
      <c r="K75" s="124"/>
      <c r="L75" s="124"/>
      <c r="M75" s="124"/>
      <c r="N75" s="124"/>
      <c r="O75" s="124"/>
      <c r="P75" s="124"/>
      <c r="Q75" s="125">
        <f>VLOOKUP($B$3,municipios[],78,0)</f>
        <v>8127498.0999999996</v>
      </c>
      <c r="R75" s="367"/>
      <c r="S75" s="130" t="s">
        <v>191</v>
      </c>
      <c r="T75" s="367"/>
      <c r="U75" s="367"/>
      <c r="V75" s="124"/>
      <c r="W75" s="124"/>
      <c r="X75" s="124"/>
      <c r="Y75" s="124"/>
      <c r="Z75" s="124"/>
      <c r="AA75" s="124"/>
      <c r="AB75" s="124"/>
      <c r="AC75" s="124"/>
      <c r="AD75" s="124"/>
    </row>
    <row r="76" spans="2:30" x14ac:dyDescent="0.25">
      <c r="B76" s="121"/>
      <c r="C76" s="124"/>
      <c r="D76" s="124"/>
      <c r="E76" s="124"/>
      <c r="F76" s="124"/>
      <c r="G76" s="124"/>
      <c r="H76" s="124" t="s">
        <v>31</v>
      </c>
      <c r="I76" s="124"/>
      <c r="J76" s="124"/>
      <c r="K76" s="124"/>
      <c r="L76" s="124"/>
      <c r="M76" s="124"/>
      <c r="N76" s="124"/>
      <c r="O76" s="124"/>
      <c r="P76" s="124"/>
      <c r="Q76" s="128">
        <f>VLOOKUP($B$3,municipios[],79,0)</f>
        <v>2505</v>
      </c>
      <c r="R76" s="367"/>
      <c r="S76" s="130" t="s">
        <v>192</v>
      </c>
      <c r="T76" s="367"/>
      <c r="U76" s="367"/>
      <c r="V76" s="124"/>
      <c r="W76" s="124"/>
      <c r="X76" s="124"/>
      <c r="Y76" s="124"/>
      <c r="Z76" s="124"/>
      <c r="AA76" s="124"/>
      <c r="AB76" s="124"/>
      <c r="AC76" s="124"/>
      <c r="AD76" s="124"/>
    </row>
    <row r="77" spans="2:30" x14ac:dyDescent="0.25">
      <c r="B77" s="121"/>
      <c r="C77" s="124"/>
      <c r="D77" s="124"/>
      <c r="E77" s="124"/>
      <c r="F77" s="124"/>
      <c r="G77" s="124"/>
      <c r="H77" s="124" t="s">
        <v>32</v>
      </c>
      <c r="I77" s="124"/>
      <c r="J77" s="124"/>
      <c r="K77" s="124"/>
      <c r="L77" s="124"/>
      <c r="M77" s="124"/>
      <c r="N77" s="124"/>
      <c r="O77" s="124"/>
      <c r="P77" s="124"/>
      <c r="Q77" s="125">
        <f>VLOOKUP($B$3,municipios[],80,0)</f>
        <v>1243019.3</v>
      </c>
      <c r="R77" s="367"/>
      <c r="S77" s="130" t="s">
        <v>193</v>
      </c>
      <c r="T77" s="367"/>
      <c r="U77" s="367"/>
      <c r="V77" s="124"/>
      <c r="W77" s="124"/>
      <c r="X77" s="124"/>
      <c r="Y77" s="124"/>
      <c r="Z77" s="124"/>
      <c r="AA77" s="124"/>
      <c r="AB77" s="124"/>
      <c r="AC77" s="124"/>
      <c r="AD77" s="124"/>
    </row>
    <row r="78" spans="2:30" x14ac:dyDescent="0.25">
      <c r="B78" s="121"/>
      <c r="C78" s="124"/>
      <c r="D78" s="124"/>
      <c r="E78" s="124"/>
      <c r="F78" s="124"/>
      <c r="G78" s="124"/>
      <c r="H78" s="124" t="s">
        <v>1813</v>
      </c>
      <c r="I78" s="124"/>
      <c r="J78" s="124"/>
      <c r="K78" s="124"/>
      <c r="L78" s="124"/>
      <c r="M78" s="124"/>
      <c r="N78" s="124"/>
      <c r="O78" s="124"/>
      <c r="P78" s="124"/>
      <c r="Q78" s="128">
        <f>VLOOKUP($B$3,municipios[],81,0)</f>
        <v>1447</v>
      </c>
      <c r="R78" s="367"/>
      <c r="S78" s="130" t="s">
        <v>1266</v>
      </c>
      <c r="T78" s="367"/>
      <c r="U78" s="367"/>
      <c r="V78" s="124"/>
      <c r="W78" s="124"/>
      <c r="X78" s="124"/>
      <c r="Y78" s="124"/>
      <c r="Z78" s="124"/>
      <c r="AA78" s="124"/>
      <c r="AB78" s="124"/>
      <c r="AC78" s="124"/>
      <c r="AD78" s="124"/>
    </row>
    <row r="79" spans="2:30" x14ac:dyDescent="0.25">
      <c r="B79" s="121"/>
      <c r="C79" s="124"/>
      <c r="D79" s="124"/>
      <c r="E79" s="124"/>
      <c r="F79" s="124"/>
      <c r="G79" s="124"/>
      <c r="H79" s="124" t="s">
        <v>843</v>
      </c>
      <c r="I79" s="124"/>
      <c r="J79" s="124"/>
      <c r="K79" s="124"/>
      <c r="L79" s="124"/>
      <c r="M79" s="124"/>
      <c r="N79" s="124"/>
      <c r="O79" s="124"/>
      <c r="P79" s="124"/>
      <c r="Q79" s="125">
        <f>VLOOKUP($B$3,municipios[],82,0)</f>
        <v>6884478.7999999998</v>
      </c>
      <c r="R79" s="367"/>
      <c r="S79" s="130" t="s">
        <v>1267</v>
      </c>
      <c r="T79" s="367"/>
      <c r="U79" s="367"/>
      <c r="V79" s="124"/>
      <c r="W79" s="124"/>
      <c r="X79" s="124"/>
      <c r="Y79" s="124"/>
      <c r="Z79" s="124"/>
      <c r="AA79" s="124"/>
      <c r="AB79" s="124"/>
      <c r="AC79" s="124"/>
      <c r="AD79" s="124"/>
    </row>
    <row r="80" spans="2:30" x14ac:dyDescent="0.25">
      <c r="B80" s="121"/>
      <c r="C80" s="124"/>
      <c r="D80" s="124"/>
      <c r="E80" s="124"/>
      <c r="F80" s="124"/>
      <c r="G80" s="124"/>
      <c r="H80" s="124" t="s">
        <v>35</v>
      </c>
      <c r="I80" s="124"/>
      <c r="J80" s="124"/>
      <c r="K80" s="124"/>
      <c r="L80" s="124"/>
      <c r="M80" s="124"/>
      <c r="N80" s="124"/>
      <c r="O80" s="124"/>
      <c r="P80" s="124"/>
      <c r="Q80" s="129">
        <f>VLOOKUP($B$3,municipios[],83,0)</f>
        <v>1058</v>
      </c>
      <c r="R80" s="367"/>
      <c r="S80" s="130" t="s">
        <v>1268</v>
      </c>
      <c r="T80" s="367"/>
      <c r="U80" s="367"/>
      <c r="V80" s="124"/>
      <c r="W80" s="124"/>
      <c r="X80" s="124"/>
      <c r="Y80" s="124"/>
      <c r="Z80" s="124"/>
      <c r="AA80" s="124"/>
      <c r="AB80" s="124"/>
      <c r="AC80" s="124"/>
      <c r="AD80" s="124"/>
    </row>
    <row r="81" spans="2:30" x14ac:dyDescent="0.25">
      <c r="B81" s="121"/>
      <c r="C81" s="124"/>
      <c r="D81" s="124"/>
      <c r="E81" s="124"/>
      <c r="F81" s="124"/>
      <c r="G81" s="124"/>
      <c r="H81" s="124" t="s">
        <v>36</v>
      </c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</row>
    <row r="82" spans="2:30" x14ac:dyDescent="0.25">
      <c r="B82" s="121"/>
      <c r="C82" s="124"/>
      <c r="D82" s="124"/>
      <c r="E82" s="124"/>
      <c r="F82" s="124"/>
      <c r="G82" s="124"/>
      <c r="H82" s="124" t="s">
        <v>1557</v>
      </c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</row>
    <row r="83" spans="2:30" x14ac:dyDescent="0.25">
      <c r="B83" s="121"/>
      <c r="C83" s="124"/>
      <c r="D83" s="124"/>
      <c r="E83" s="124"/>
      <c r="F83" s="124"/>
      <c r="G83" s="124"/>
      <c r="H83" s="124" t="s">
        <v>37</v>
      </c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</row>
    <row r="84" spans="2:30" x14ac:dyDescent="0.25">
      <c r="B84" s="121"/>
      <c r="C84" s="124"/>
      <c r="D84" s="124"/>
      <c r="E84" s="124"/>
      <c r="F84" s="124"/>
      <c r="G84" s="124"/>
      <c r="H84" s="124" t="s">
        <v>38</v>
      </c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2:30" x14ac:dyDescent="0.25">
      <c r="B85" s="121"/>
      <c r="C85" s="124"/>
      <c r="D85" s="124"/>
      <c r="E85" s="124"/>
      <c r="F85" s="124"/>
      <c r="G85" s="124"/>
      <c r="H85" s="124" t="s">
        <v>39</v>
      </c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</row>
    <row r="86" spans="2:30" x14ac:dyDescent="0.25">
      <c r="B86" s="121"/>
      <c r="C86" s="124"/>
      <c r="D86" s="124"/>
      <c r="E86" s="124"/>
      <c r="F86" s="124"/>
      <c r="G86" s="124"/>
      <c r="H86" s="124" t="s">
        <v>40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</row>
    <row r="87" spans="2:30" x14ac:dyDescent="0.25">
      <c r="B87" s="121"/>
      <c r="C87" s="124"/>
      <c r="D87" s="124"/>
      <c r="E87" s="124"/>
      <c r="F87" s="124"/>
      <c r="G87" s="124"/>
      <c r="H87" s="124" t="s">
        <v>338</v>
      </c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</row>
    <row r="88" spans="2:30" x14ac:dyDescent="0.25">
      <c r="B88" s="121"/>
      <c r="C88" s="121"/>
      <c r="D88" s="121"/>
      <c r="E88" s="124"/>
      <c r="F88" s="124"/>
      <c r="G88" s="124"/>
      <c r="H88" s="124" t="s">
        <v>1933</v>
      </c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</row>
    <row r="89" spans="2:30" x14ac:dyDescent="0.25">
      <c r="B89" s="121"/>
      <c r="C89" s="121"/>
      <c r="D89" s="121"/>
      <c r="E89" s="124"/>
      <c r="F89" s="124"/>
      <c r="G89" s="124"/>
      <c r="H89" s="124" t="s">
        <v>1732</v>
      </c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</row>
    <row r="90" spans="2:30" x14ac:dyDescent="0.25">
      <c r="B90" s="121"/>
      <c r="C90" s="121"/>
      <c r="D90" s="121"/>
      <c r="E90" s="124"/>
      <c r="F90" s="124"/>
      <c r="G90" s="124"/>
      <c r="H90" s="124" t="s">
        <v>44</v>
      </c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</row>
    <row r="91" spans="2:30" x14ac:dyDescent="0.25">
      <c r="B91" s="121"/>
      <c r="C91" s="121"/>
      <c r="D91" s="121"/>
      <c r="E91" s="124"/>
      <c r="F91" s="124"/>
      <c r="G91" s="124"/>
      <c r="H91" s="124" t="s">
        <v>1743</v>
      </c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</row>
    <row r="92" spans="2:30" x14ac:dyDescent="0.25">
      <c r="B92" s="121"/>
      <c r="C92" s="121"/>
      <c r="D92" s="121"/>
      <c r="E92" s="124"/>
      <c r="F92" s="124"/>
      <c r="G92" s="124"/>
      <c r="H92" s="124" t="s">
        <v>46</v>
      </c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</row>
    <row r="93" spans="2:30" x14ac:dyDescent="0.25">
      <c r="E93" s="124"/>
      <c r="F93" s="124"/>
      <c r="G93" s="124"/>
      <c r="H93" s="124" t="s">
        <v>47</v>
      </c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</row>
    <row r="94" spans="2:30" x14ac:dyDescent="0.25">
      <c r="E94" s="124"/>
      <c r="F94" s="124"/>
      <c r="G94" s="124"/>
      <c r="H94" s="124" t="s">
        <v>904</v>
      </c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</row>
    <row r="95" spans="2:30" x14ac:dyDescent="0.25">
      <c r="E95" s="124"/>
      <c r="F95" s="124"/>
      <c r="G95" s="124"/>
      <c r="H95" s="124" t="s">
        <v>1361</v>
      </c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</row>
    <row r="96" spans="2:30" x14ac:dyDescent="0.25">
      <c r="E96" s="124"/>
      <c r="F96" s="124"/>
      <c r="G96" s="124"/>
      <c r="H96" s="124" t="s">
        <v>50</v>
      </c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</row>
    <row r="97" spans="5:30" x14ac:dyDescent="0.25">
      <c r="E97" s="124"/>
      <c r="F97" s="124"/>
      <c r="G97" s="124"/>
      <c r="H97" s="124" t="s">
        <v>927</v>
      </c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</row>
    <row r="98" spans="5:30" x14ac:dyDescent="0.25">
      <c r="E98" s="124"/>
      <c r="F98" s="124"/>
      <c r="G98" s="124"/>
      <c r="H98" s="124" t="s">
        <v>52</v>
      </c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</row>
    <row r="99" spans="5:30" x14ac:dyDescent="0.25">
      <c r="E99" s="124"/>
      <c r="F99" s="124"/>
      <c r="G99" s="124"/>
      <c r="H99" s="124" t="s">
        <v>1625</v>
      </c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</row>
    <row r="100" spans="5:30" x14ac:dyDescent="0.25">
      <c r="E100" s="124"/>
      <c r="F100" s="124"/>
      <c r="G100" s="124"/>
      <c r="H100" s="124" t="s">
        <v>54</v>
      </c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</row>
    <row r="101" spans="5:30" x14ac:dyDescent="0.25">
      <c r="E101" s="124"/>
      <c r="F101" s="124"/>
      <c r="G101" s="124"/>
      <c r="H101" s="124" t="s">
        <v>55</v>
      </c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</row>
    <row r="102" spans="5:30" x14ac:dyDescent="0.25">
      <c r="E102" s="124"/>
      <c r="F102" s="124"/>
      <c r="G102" s="124"/>
      <c r="H102" s="124" t="s">
        <v>56</v>
      </c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</row>
    <row r="103" spans="5:30" x14ac:dyDescent="0.25">
      <c r="E103" s="124"/>
      <c r="F103" s="124"/>
      <c r="G103" s="124"/>
      <c r="H103" s="124" t="s">
        <v>969</v>
      </c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</row>
    <row r="104" spans="5:30" x14ac:dyDescent="0.25">
      <c r="E104" s="124"/>
      <c r="F104" s="124"/>
      <c r="G104" s="124"/>
      <c r="H104" s="124" t="s">
        <v>58</v>
      </c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</row>
    <row r="105" spans="5:30" x14ac:dyDescent="0.25">
      <c r="E105" s="124"/>
      <c r="F105" s="124"/>
      <c r="G105" s="124"/>
      <c r="H105" s="124" t="s">
        <v>1409</v>
      </c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</row>
    <row r="106" spans="5:30" x14ac:dyDescent="0.25">
      <c r="E106" s="124"/>
      <c r="F106" s="124"/>
      <c r="G106" s="124"/>
      <c r="H106" s="124" t="s">
        <v>993</v>
      </c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</row>
    <row r="107" spans="5:30" x14ac:dyDescent="0.25">
      <c r="E107" s="124"/>
      <c r="F107" s="124"/>
      <c r="G107" s="124"/>
      <c r="H107" s="124" t="s">
        <v>61</v>
      </c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</row>
    <row r="108" spans="5:30" x14ac:dyDescent="0.25">
      <c r="E108" s="124"/>
      <c r="F108" s="124"/>
      <c r="G108" s="124"/>
      <c r="H108" s="124" t="s">
        <v>62</v>
      </c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</row>
    <row r="109" spans="5:30" x14ac:dyDescent="0.25">
      <c r="E109" s="124"/>
      <c r="F109" s="124"/>
      <c r="G109" s="124"/>
      <c r="H109" s="124" t="s">
        <v>1006</v>
      </c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</row>
    <row r="110" spans="5:30" x14ac:dyDescent="0.25">
      <c r="E110" s="124"/>
      <c r="F110" s="124"/>
      <c r="G110" s="124"/>
      <c r="H110" s="124" t="s">
        <v>1017</v>
      </c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</row>
    <row r="111" spans="5:30" x14ac:dyDescent="0.25">
      <c r="E111" s="124"/>
      <c r="F111" s="124"/>
      <c r="G111" s="124"/>
      <c r="H111" s="124" t="s">
        <v>65</v>
      </c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</row>
    <row r="112" spans="5:30" x14ac:dyDescent="0.25">
      <c r="E112" s="124"/>
      <c r="F112" s="124"/>
      <c r="G112" s="124"/>
      <c r="H112" s="124" t="s">
        <v>1934</v>
      </c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</row>
    <row r="113" spans="5:30" x14ac:dyDescent="0.25">
      <c r="E113" s="124"/>
      <c r="F113" s="124"/>
      <c r="G113" s="124"/>
      <c r="H113" s="124" t="s">
        <v>1852</v>
      </c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</row>
    <row r="114" spans="5:30" x14ac:dyDescent="0.25">
      <c r="E114" s="124"/>
      <c r="F114" s="124"/>
      <c r="G114" s="124"/>
      <c r="H114" s="124" t="s">
        <v>68</v>
      </c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</row>
    <row r="115" spans="5:30" x14ac:dyDescent="0.25">
      <c r="E115" s="124"/>
      <c r="F115" s="124"/>
      <c r="G115" s="124"/>
      <c r="H115" s="124" t="s">
        <v>447</v>
      </c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</row>
    <row r="116" spans="5:30" x14ac:dyDescent="0.25">
      <c r="E116" s="124"/>
      <c r="F116" s="124"/>
      <c r="G116" s="124"/>
      <c r="H116" s="124" t="s">
        <v>70</v>
      </c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</row>
    <row r="117" spans="5:30" x14ac:dyDescent="0.25">
      <c r="E117" s="124"/>
      <c r="F117" s="124"/>
      <c r="G117" s="124"/>
      <c r="H117" s="124" t="s">
        <v>1437</v>
      </c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</row>
    <row r="118" spans="5:30" x14ac:dyDescent="0.25">
      <c r="E118" s="124"/>
      <c r="F118" s="124"/>
      <c r="G118" s="124"/>
      <c r="H118" s="124" t="s">
        <v>1935</v>
      </c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</row>
    <row r="119" spans="5:30" x14ac:dyDescent="0.25">
      <c r="E119" s="124"/>
      <c r="F119" s="124"/>
      <c r="G119" s="124"/>
      <c r="H119" s="124" t="s">
        <v>73</v>
      </c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</row>
    <row r="120" spans="5:30" x14ac:dyDescent="0.25">
      <c r="E120" s="124"/>
      <c r="F120" s="124"/>
      <c r="G120" s="124"/>
      <c r="H120" s="124" t="s">
        <v>1907</v>
      </c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</row>
    <row r="121" spans="5:30" x14ac:dyDescent="0.25">
      <c r="E121" s="124"/>
      <c r="F121" s="124"/>
      <c r="G121" s="124"/>
      <c r="H121" s="124" t="s">
        <v>1755</v>
      </c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</row>
    <row r="122" spans="5:30" x14ac:dyDescent="0.25">
      <c r="E122" s="124"/>
      <c r="F122" s="124"/>
      <c r="G122" s="124"/>
      <c r="H122" s="124" t="s">
        <v>1865</v>
      </c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</row>
    <row r="123" spans="5:30" x14ac:dyDescent="0.25">
      <c r="E123" s="124"/>
      <c r="F123" s="124"/>
      <c r="G123" s="124"/>
      <c r="H123" s="124" t="s">
        <v>77</v>
      </c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</row>
    <row r="124" spans="5:30" x14ac:dyDescent="0.25">
      <c r="E124" s="124"/>
      <c r="F124" s="124"/>
      <c r="G124" s="124"/>
      <c r="H124" s="124" t="s">
        <v>78</v>
      </c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</row>
    <row r="125" spans="5:30" x14ac:dyDescent="0.25">
      <c r="E125" s="124"/>
      <c r="F125" s="124"/>
      <c r="G125" s="124"/>
      <c r="H125" s="124" t="s">
        <v>79</v>
      </c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</row>
    <row r="126" spans="5:30" x14ac:dyDescent="0.25">
      <c r="E126" s="124"/>
      <c r="F126" s="124"/>
      <c r="G126" s="124"/>
      <c r="H126" s="124" t="s">
        <v>80</v>
      </c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</row>
    <row r="127" spans="5:30" x14ac:dyDescent="0.25">
      <c r="E127" s="124"/>
      <c r="F127" s="124"/>
      <c r="G127" s="124"/>
      <c r="H127" s="124" t="s">
        <v>81</v>
      </c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</row>
    <row r="128" spans="5:30" x14ac:dyDescent="0.25">
      <c r="E128" s="124"/>
      <c r="F128" s="124"/>
      <c r="G128" s="124"/>
      <c r="H128" s="124" t="s">
        <v>1098</v>
      </c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</row>
    <row r="129" spans="5:30" x14ac:dyDescent="0.25">
      <c r="E129" s="124"/>
      <c r="F129" s="124"/>
      <c r="G129" s="124"/>
      <c r="H129" s="124" t="s">
        <v>1452</v>
      </c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</row>
    <row r="130" spans="5:30" x14ac:dyDescent="0.25">
      <c r="E130" s="124"/>
      <c r="F130" s="124"/>
      <c r="G130" s="124"/>
      <c r="H130" s="124" t="s">
        <v>84</v>
      </c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</row>
    <row r="131" spans="5:30" x14ac:dyDescent="0.25">
      <c r="E131" s="124"/>
      <c r="F131" s="124"/>
      <c r="G131" s="124"/>
      <c r="H131" s="124" t="s">
        <v>1134</v>
      </c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</row>
    <row r="132" spans="5:30" x14ac:dyDescent="0.25">
      <c r="E132" s="124"/>
      <c r="F132" s="124"/>
      <c r="G132" s="124"/>
      <c r="H132" s="124" t="s">
        <v>86</v>
      </c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</row>
    <row r="133" spans="5:30" x14ac:dyDescent="0.25">
      <c r="E133" s="124"/>
      <c r="F133" s="124"/>
      <c r="G133" s="124"/>
      <c r="H133" s="124" t="s">
        <v>1119</v>
      </c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</row>
    <row r="134" spans="5:30" x14ac:dyDescent="0.25">
      <c r="E134" s="124"/>
      <c r="F134" s="124"/>
      <c r="G134" s="124"/>
      <c r="H134" s="124" t="s">
        <v>506</v>
      </c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</row>
    <row r="135" spans="5:30" x14ac:dyDescent="0.25">
      <c r="E135" s="124"/>
      <c r="F135" s="124"/>
      <c r="G135" s="124"/>
      <c r="H135" s="124" t="s">
        <v>89</v>
      </c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</row>
    <row r="136" spans="5:30" x14ac:dyDescent="0.25">
      <c r="E136" s="124"/>
      <c r="F136" s="124"/>
      <c r="G136" s="124"/>
      <c r="H136" s="124" t="s">
        <v>1159</v>
      </c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</row>
    <row r="137" spans="5:30" x14ac:dyDescent="0.25">
      <c r="E137" s="124"/>
      <c r="F137" s="124"/>
      <c r="G137" s="124"/>
      <c r="H137" s="124" t="s">
        <v>1171</v>
      </c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</row>
    <row r="138" spans="5:30" x14ac:dyDescent="0.25">
      <c r="E138" s="124"/>
      <c r="F138" s="124"/>
      <c r="G138" s="124"/>
      <c r="H138" s="124" t="s">
        <v>1465</v>
      </c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</row>
    <row r="139" spans="5:30" x14ac:dyDescent="0.25">
      <c r="E139" s="124"/>
      <c r="F139" s="124"/>
      <c r="G139" s="124"/>
      <c r="H139" s="124" t="s">
        <v>1878</v>
      </c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</row>
    <row r="140" spans="5:30" x14ac:dyDescent="0.25">
      <c r="E140" s="124"/>
      <c r="F140" s="124"/>
      <c r="G140" s="124"/>
      <c r="H140" s="124" t="s">
        <v>94</v>
      </c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</row>
    <row r="141" spans="5:30" x14ac:dyDescent="0.25">
      <c r="E141" s="124"/>
      <c r="F141" s="124"/>
      <c r="G141" s="124"/>
      <c r="H141" s="124" t="s">
        <v>95</v>
      </c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</row>
    <row r="142" spans="5:30" x14ac:dyDescent="0.25">
      <c r="E142" s="124"/>
      <c r="F142" s="124"/>
      <c r="G142" s="124"/>
      <c r="H142" s="124" t="s">
        <v>96</v>
      </c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</row>
    <row r="143" spans="5:30" x14ac:dyDescent="0.25">
      <c r="E143" s="124"/>
      <c r="F143" s="124"/>
      <c r="G143" s="124"/>
      <c r="H143" s="124" t="s">
        <v>523</v>
      </c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</row>
    <row r="144" spans="5:30" x14ac:dyDescent="0.25">
      <c r="E144" s="124"/>
      <c r="F144" s="124"/>
      <c r="G144" s="124"/>
      <c r="H144" s="124" t="s">
        <v>98</v>
      </c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</row>
    <row r="145" spans="5:30" x14ac:dyDescent="0.25">
      <c r="E145" s="124"/>
      <c r="F145" s="124"/>
      <c r="G145" s="124"/>
      <c r="H145" s="124" t="s">
        <v>99</v>
      </c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</row>
    <row r="146" spans="5:30" x14ac:dyDescent="0.25">
      <c r="E146" s="124"/>
      <c r="F146" s="124"/>
      <c r="G146" s="124"/>
      <c r="H146" s="124" t="s">
        <v>1936</v>
      </c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</row>
    <row r="147" spans="5:30" x14ac:dyDescent="0.25">
      <c r="E147" s="124"/>
      <c r="F147" s="124"/>
      <c r="G147" s="124"/>
      <c r="H147" s="124" t="s">
        <v>1892</v>
      </c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</row>
    <row r="148" spans="5:30" x14ac:dyDescent="0.25">
      <c r="E148" s="124"/>
      <c r="F148" s="124"/>
      <c r="G148" s="124"/>
      <c r="H148" s="124" t="s">
        <v>538</v>
      </c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</row>
    <row r="149" spans="5:30" x14ac:dyDescent="0.25">
      <c r="E149" s="124"/>
      <c r="F149" s="124"/>
      <c r="G149" s="124"/>
      <c r="H149" s="124" t="s">
        <v>103</v>
      </c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</row>
    <row r="150" spans="5:30" x14ac:dyDescent="0.25">
      <c r="E150" s="124"/>
      <c r="F150" s="124"/>
      <c r="G150" s="124"/>
      <c r="H150" s="124" t="s">
        <v>1650</v>
      </c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</row>
    <row r="151" spans="5:30" x14ac:dyDescent="0.25">
      <c r="E151" s="124"/>
      <c r="F151" s="124"/>
      <c r="G151" s="124"/>
      <c r="H151" s="124" t="s">
        <v>105</v>
      </c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</row>
    <row r="152" spans="5:30" x14ac:dyDescent="0.25">
      <c r="E152" s="124"/>
      <c r="F152" s="124"/>
      <c r="G152" s="124"/>
      <c r="H152" s="124" t="s">
        <v>106</v>
      </c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</row>
    <row r="153" spans="5:30" x14ac:dyDescent="0.25">
      <c r="E153" s="124"/>
      <c r="F153" s="124"/>
      <c r="G153" s="124"/>
      <c r="H153" s="124" t="s">
        <v>107</v>
      </c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</row>
    <row r="154" spans="5:30" x14ac:dyDescent="0.25">
      <c r="E154" s="124"/>
      <c r="F154" s="124"/>
      <c r="G154" s="124"/>
      <c r="H154" s="124" t="s">
        <v>108</v>
      </c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</row>
    <row r="155" spans="5:30" x14ac:dyDescent="0.25">
      <c r="E155" s="124"/>
      <c r="F155" s="124"/>
      <c r="G155" s="124"/>
      <c r="H155" s="124" t="s">
        <v>1786</v>
      </c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</row>
    <row r="156" spans="5:30" x14ac:dyDescent="0.25">
      <c r="E156" s="124"/>
      <c r="F156" s="124"/>
      <c r="G156" s="124"/>
      <c r="H156" s="124" t="s">
        <v>1218</v>
      </c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</row>
    <row r="157" spans="5:30" x14ac:dyDescent="0.25">
      <c r="E157" s="124"/>
      <c r="F157" s="124"/>
      <c r="G157" s="124"/>
      <c r="H157" s="124" t="s">
        <v>111</v>
      </c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</row>
    <row r="158" spans="5:30" x14ac:dyDescent="0.25">
      <c r="E158" s="124"/>
      <c r="F158" s="124"/>
      <c r="G158" s="124"/>
      <c r="H158" s="124" t="s">
        <v>112</v>
      </c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</row>
    <row r="159" spans="5:30" x14ac:dyDescent="0.25">
      <c r="E159" s="124"/>
      <c r="F159" s="124"/>
      <c r="G159" s="124"/>
      <c r="H159" s="124" t="s">
        <v>1545</v>
      </c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</row>
    <row r="160" spans="5:30" x14ac:dyDescent="0.25">
      <c r="E160" s="124"/>
      <c r="F160" s="124"/>
      <c r="G160" s="124"/>
      <c r="H160" s="124" t="s">
        <v>1663</v>
      </c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</row>
    <row r="161" spans="5:30" x14ac:dyDescent="0.25">
      <c r="E161" s="124"/>
      <c r="F161" s="124"/>
      <c r="G161" s="124"/>
      <c r="H161" s="124" t="s">
        <v>115</v>
      </c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</row>
    <row r="162" spans="5:30" x14ac:dyDescent="0.25">
      <c r="E162" s="124"/>
      <c r="F162" s="124"/>
      <c r="G162" s="124"/>
      <c r="H162" s="124" t="s">
        <v>116</v>
      </c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</row>
    <row r="163" spans="5:30" x14ac:dyDescent="0.25"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</row>
    <row r="164" spans="5:30" x14ac:dyDescent="0.25"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</row>
    <row r="165" spans="5:30" x14ac:dyDescent="0.25"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</row>
    <row r="166" spans="5:30" x14ac:dyDescent="0.25"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</row>
    <row r="167" spans="5:30" x14ac:dyDescent="0.25"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</row>
    <row r="168" spans="5:30" x14ac:dyDescent="0.25"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</row>
    <row r="169" spans="5:30" x14ac:dyDescent="0.25"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</row>
    <row r="170" spans="5:30" x14ac:dyDescent="0.25"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</row>
    <row r="171" spans="5:30" x14ac:dyDescent="0.25"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</row>
    <row r="172" spans="5:30" x14ac:dyDescent="0.25"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</row>
    <row r="173" spans="5:30" x14ac:dyDescent="0.25"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</row>
    <row r="174" spans="5:30" x14ac:dyDescent="0.25"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</row>
    <row r="175" spans="5:30" x14ac:dyDescent="0.25"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</row>
    <row r="176" spans="5:30" x14ac:dyDescent="0.25"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</row>
    <row r="177" spans="5:30" x14ac:dyDescent="0.25"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</row>
    <row r="178" spans="5:30" x14ac:dyDescent="0.25"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</row>
    <row r="179" spans="5:30" x14ac:dyDescent="0.25"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</row>
    <row r="180" spans="5:30" x14ac:dyDescent="0.25"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</row>
    <row r="181" spans="5:30" x14ac:dyDescent="0.25"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</row>
    <row r="182" spans="5:30" x14ac:dyDescent="0.25"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</row>
    <row r="183" spans="5:30" x14ac:dyDescent="0.25"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</row>
    <row r="184" spans="5:30" x14ac:dyDescent="0.25"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</row>
    <row r="185" spans="5:30" x14ac:dyDescent="0.25"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</row>
    <row r="186" spans="5:30" x14ac:dyDescent="0.25"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</row>
    <row r="187" spans="5:30" x14ac:dyDescent="0.25"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</row>
    <row r="188" spans="5:30" x14ac:dyDescent="0.25"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</row>
  </sheetData>
  <mergeCells count="5">
    <mergeCell ref="B3:F3"/>
    <mergeCell ref="B4:F4"/>
    <mergeCell ref="B6:F6"/>
    <mergeCell ref="B2:F2"/>
    <mergeCell ref="B5:F5"/>
  </mergeCells>
  <dataValidations count="1">
    <dataValidation type="list" allowBlank="1" showInputMessage="1" showErrorMessage="1" sqref="B3:F3" xr:uid="{00000000-0002-0000-0500-000000000000}">
      <formula1>$H$44:$H$162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colBreaks count="2" manualBreakCount="2">
    <brk id="6" min="1" max="34" man="1"/>
    <brk id="15" min="1" max="3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Concentrado!$A$3:$A$121</xm:f>
          </x14:formula1>
          <xm:sqref>B2:F2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CONCENTRADO CEDULAS 2018</vt:lpstr>
      <vt:lpstr>base datos</vt:lpstr>
      <vt:lpstr>Concentrado</vt:lpstr>
      <vt:lpstr>BASE OPDS</vt:lpstr>
      <vt:lpstr>análisis</vt:lpstr>
      <vt:lpstr>FICHAS</vt:lpstr>
      <vt:lpstr>FICHAS!Área_de_impresión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Jose Luis Aguilar Barriga</cp:lastModifiedBy>
  <cp:lastPrinted>2019-11-25T16:00:13Z</cp:lastPrinted>
  <dcterms:created xsi:type="dcterms:W3CDTF">2018-08-13T14:22:12Z</dcterms:created>
  <dcterms:modified xsi:type="dcterms:W3CDTF">2021-04-29T16:39:42Z</dcterms:modified>
</cp:coreProperties>
</file>